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575" windowWidth="1845" windowHeight="11640" activeTab="3"/>
  </bookViews>
  <sheets>
    <sheet name="Welcome" sheetId="3" r:id="rId1"/>
    <sheet name="OOG Matrix" sheetId="1" r:id="rId2"/>
    <sheet name="Calculation" sheetId="5" state="hidden" r:id="rId3"/>
    <sheet name="OOG calculator" sheetId="2" r:id="rId4"/>
    <sheet name="Illustration" sheetId="7" r:id="rId5"/>
  </sheets>
  <definedNames>
    <definedName name="_xlnm.Print_Area" localSheetId="1">'OOG Matrix'!$B$6:$S$69</definedName>
    <definedName name="_xlnm.Print_Area" localSheetId="0">Welcome!$A$1:$Y$57</definedName>
  </definedNames>
  <calcPr calcId="124519"/>
</workbook>
</file>

<file path=xl/calcChain.xml><?xml version="1.0" encoding="utf-8"?>
<calcChain xmlns="http://schemas.openxmlformats.org/spreadsheetml/2006/main">
  <c r="D24" i="2"/>
  <c r="D8" i="5" s="1"/>
  <c r="F35"/>
  <c r="F33"/>
  <c r="F45"/>
  <c r="F47" s="1"/>
  <c r="E31" i="2" s="1"/>
  <c r="E45" i="5"/>
  <c r="E47" s="1"/>
  <c r="F31" i="2" s="1"/>
  <c r="E49" i="5"/>
  <c r="F26" i="2"/>
  <c r="E10" i="5" s="1"/>
  <c r="F24" i="2"/>
  <c r="E8" i="5" s="1"/>
  <c r="F22" i="2"/>
  <c r="E6" i="5" s="1"/>
  <c r="E51"/>
  <c r="G26" i="2"/>
  <c r="G10" i="5" s="1"/>
  <c r="F20" i="2"/>
  <c r="D26"/>
  <c r="D10" i="5" s="1"/>
  <c r="D23" s="1"/>
  <c r="E26" i="2"/>
  <c r="F10" i="5" s="1"/>
  <c r="E24" i="2"/>
  <c r="F8" i="5" s="1"/>
  <c r="E22" i="2"/>
  <c r="F6" i="5" s="1"/>
  <c r="B24" i="2"/>
  <c r="B8" i="5" s="1"/>
  <c r="B26" i="2"/>
  <c r="B10" i="5" s="1"/>
  <c r="B19" s="1"/>
  <c r="F49"/>
  <c r="F51" s="1"/>
  <c r="E20" i="2" s="1"/>
  <c r="D49" i="5"/>
  <c r="D45"/>
  <c r="D47" s="1"/>
  <c r="D31" i="2" s="1"/>
  <c r="C51" i="5"/>
  <c r="G51"/>
  <c r="G20" i="2" s="1"/>
  <c r="D51" i="5"/>
  <c r="D20" i="2" s="1"/>
  <c r="C20"/>
  <c r="F15" i="5"/>
  <c r="C26" i="2"/>
  <c r="C10" i="5" s="1"/>
  <c r="C19" s="1"/>
  <c r="C43" s="1"/>
  <c r="C29" i="2" s="1"/>
  <c r="D22"/>
  <c r="D6" i="5" s="1"/>
  <c r="D29" l="1"/>
  <c r="D31" s="1"/>
  <c r="D15"/>
  <c r="D25"/>
  <c r="D27" s="1"/>
  <c r="F21"/>
  <c r="F23" s="1"/>
  <c r="F41"/>
  <c r="F17"/>
  <c r="F19" s="1"/>
  <c r="D19"/>
  <c r="B43"/>
  <c r="B29" i="2" s="1"/>
  <c r="B15" i="5"/>
  <c r="B49"/>
  <c r="B51" s="1"/>
  <c r="B20" i="2" s="1"/>
  <c r="B25" i="5"/>
  <c r="B27" s="1"/>
  <c r="E15"/>
  <c r="E25"/>
  <c r="E27" s="1"/>
  <c r="E29"/>
  <c r="E31" s="1"/>
  <c r="F37"/>
  <c r="F39" s="1"/>
  <c r="F29"/>
  <c r="F31" s="1"/>
  <c r="F25"/>
  <c r="F27" s="1"/>
  <c r="G23"/>
  <c r="G19"/>
  <c r="E23"/>
  <c r="E19"/>
  <c r="F43" l="1"/>
  <c r="E29" i="2" s="1"/>
  <c r="D43" i="5"/>
  <c r="D29" i="2" s="1"/>
  <c r="E43" i="5"/>
  <c r="F29" i="2" s="1"/>
  <c r="G43" i="5"/>
  <c r="G29" i="2" s="1"/>
</calcChain>
</file>

<file path=xl/sharedStrings.xml><?xml version="1.0" encoding="utf-8"?>
<sst xmlns="http://schemas.openxmlformats.org/spreadsheetml/2006/main" count="739" uniqueCount="120">
  <si>
    <t>In gauge measurements for unitized handling</t>
  </si>
  <si>
    <t>20' Flatrack</t>
  </si>
  <si>
    <t>20' Open Top</t>
  </si>
  <si>
    <t>40' Flatrack</t>
  </si>
  <si>
    <t>40' Open Top</t>
  </si>
  <si>
    <t>Length (cm)</t>
  </si>
  <si>
    <t>Width (cm)</t>
  </si>
  <si>
    <t>Height (cm)</t>
  </si>
  <si>
    <t>Max weight (kgs)</t>
  </si>
  <si>
    <t>Weight (kgs)</t>
  </si>
  <si>
    <t>Overheight</t>
  </si>
  <si>
    <t>Overwidth (each side)</t>
  </si>
  <si>
    <t>Overlength (each end)</t>
  </si>
  <si>
    <t>Not allowed</t>
  </si>
  <si>
    <t>Killed slot for unit</t>
  </si>
  <si>
    <t>Total displacement</t>
  </si>
  <si>
    <t>N/A</t>
  </si>
  <si>
    <t xml:space="preserve">Use the buttons on the right to navigate in this calculator. </t>
  </si>
  <si>
    <r>
      <t xml:space="preserve">Data may only be entered in the </t>
    </r>
    <r>
      <rPr>
        <b/>
        <sz val="10"/>
        <color indexed="13"/>
        <rFont val="Arial"/>
        <family val="2"/>
      </rPr>
      <t>yellow</t>
    </r>
    <r>
      <rPr>
        <b/>
        <sz val="10"/>
        <color indexed="10"/>
        <rFont val="Arial"/>
        <family val="2"/>
      </rPr>
      <t xml:space="preserve"> cells.</t>
    </r>
  </si>
  <si>
    <t xml:space="preserve">Before proceeding kindly study the OOG Matrix for internal dimensions of the </t>
  </si>
  <si>
    <t>equipment, as well as the limitations applying for the various types of equipment.</t>
  </si>
  <si>
    <t>differs from the actual, the cargo may be rolled by responsible coordinator, without reservation.</t>
  </si>
  <si>
    <t>Displacement (Slots)</t>
  </si>
  <si>
    <t>Welcome to OOG calculator</t>
  </si>
  <si>
    <t>Out Of Gauge measurements allowed for unitized handling</t>
  </si>
  <si>
    <t>Over Width "One Side Only"</t>
  </si>
  <si>
    <t>Position of centre of gravity (COG) should be in the middle of the flatrack.
Picture(s) / diagram(s) required. Maximum overwidth allowed on one side
only is 50cm subject to position of centre of gravity (COG)</t>
  </si>
  <si>
    <t>If the above criteria are not met then overwidth “one side only” is not acceptable.</t>
  </si>
  <si>
    <t>Displacement notes</t>
  </si>
  <si>
    <t>Definition: Displacement is the number of slots lost plus the equipment on which the cargo is loaded.</t>
  </si>
  <si>
    <t xml:space="preserve"> 20’FR/OT containers which are overheight displace 3x20’ slots as a standard. They are most likely to be restricted to stowage on deck due to the configuration of our vessels and to allow the crew access to check lashings. </t>
  </si>
  <si>
    <t>An overwidth 20’FR will as a standard displace 9x20’ slots for the same reasons as stated above, regardless whether it is overheight or not.</t>
  </si>
  <si>
    <t>Allready incl</t>
  </si>
  <si>
    <t>Special 20'/40 kill for O/W 1st tier</t>
  </si>
  <si>
    <t>Special 20'/40 kill for O/W 2nd tier</t>
  </si>
  <si>
    <t>Special 20'/40' OW Kill needed 1st tier</t>
  </si>
  <si>
    <t>Special 20'/40' OW Kill needed 2nd tier</t>
  </si>
  <si>
    <t>40' Collapse FR</t>
  </si>
  <si>
    <t>Special kill for OW ondeck</t>
  </si>
  <si>
    <t>Special kill needed for OW ondeck</t>
  </si>
  <si>
    <t>Killed slots overheight 1st tier above</t>
  </si>
  <si>
    <t>Killed slots overheight 2nd tier above</t>
  </si>
  <si>
    <t>Overheight displ needed 1st tier (Ond/Und)</t>
  </si>
  <si>
    <t>Overheight displ needed 2nd tier (Ond/Und)</t>
  </si>
  <si>
    <t>X</t>
  </si>
  <si>
    <t>x</t>
  </si>
  <si>
    <t>Killed slot for tiers on deck</t>
  </si>
  <si>
    <t>Killed slots for Windstacks on deck</t>
  </si>
  <si>
    <t>Special kill needed for unit on deck</t>
  </si>
  <si>
    <t>Killed slots for overwidth</t>
  </si>
  <si>
    <t>c</t>
  </si>
  <si>
    <t>w</t>
  </si>
  <si>
    <t>:</t>
  </si>
  <si>
    <t>Windstack</t>
  </si>
  <si>
    <t>Killed slot</t>
  </si>
  <si>
    <t>Fr</t>
  </si>
  <si>
    <t>Flatrack/Opentop</t>
  </si>
  <si>
    <t>Container</t>
  </si>
  <si>
    <t>o/w</t>
  </si>
  <si>
    <t>Overwidth</t>
  </si>
  <si>
    <t>W</t>
  </si>
  <si>
    <t>Flatrack stowed on deck. Only Overlenght &amp; Overheight</t>
  </si>
  <si>
    <t>Displacement:</t>
  </si>
  <si>
    <t>Unit incl empty slots above:</t>
  </si>
  <si>
    <t>Windstacks</t>
  </si>
  <si>
    <t>Total displacement:</t>
  </si>
  <si>
    <t>17 FFE</t>
  </si>
  <si>
    <t>12 FFE</t>
  </si>
  <si>
    <t>5 FFE</t>
  </si>
  <si>
    <t>Overwidth incl killed slots:</t>
  </si>
  <si>
    <t>10 FFE</t>
  </si>
  <si>
    <t>27 FFE</t>
  </si>
  <si>
    <t>On deck:   Vessel equipped with lashingbridges</t>
  </si>
  <si>
    <t>Below deck:  Vessel equipped with longitudinal girders</t>
  </si>
  <si>
    <t>Dimensions could be (LxWxH) :</t>
  </si>
  <si>
    <t>o/h</t>
  </si>
  <si>
    <t>0 FFE</t>
  </si>
  <si>
    <t>10 TEU</t>
  </si>
  <si>
    <t>24 TEU</t>
  </si>
  <si>
    <t>0 TEU</t>
  </si>
  <si>
    <t>34 TEU</t>
  </si>
  <si>
    <t>20 TEU</t>
  </si>
  <si>
    <t>54 TEU</t>
  </si>
  <si>
    <t>Flatrack stowed under deck. Overwide &amp; overheigh</t>
  </si>
  <si>
    <t>1 FFE</t>
  </si>
  <si>
    <t>2 TEU</t>
  </si>
  <si>
    <t>4 FFE</t>
  </si>
  <si>
    <t>8 TEU</t>
  </si>
  <si>
    <t>6 FFE</t>
  </si>
  <si>
    <t>12 TEU</t>
  </si>
  <si>
    <t>975 x 322 x 236</t>
  </si>
  <si>
    <t>Flatrack stowed under deck. Overwide &amp; overheigh with more than 226cm</t>
  </si>
  <si>
    <t>Below deck:  Vessel NOT equipped with longitudinal girders</t>
  </si>
  <si>
    <t>2 FFE</t>
  </si>
  <si>
    <t>Unit:</t>
  </si>
  <si>
    <t>4 TEU</t>
  </si>
  <si>
    <t>9 FFE</t>
  </si>
  <si>
    <t>18 TEU</t>
  </si>
  <si>
    <t>All dimensions MUST be in Centimeters &amp; Metric tons</t>
  </si>
  <si>
    <t>40' equipment is update in FFE and 20' equipment is updated in TEU</t>
  </si>
  <si>
    <t xml:space="preserve">Kindly be advised, that when this calculator is used for preparing a booking, </t>
  </si>
  <si>
    <t xml:space="preserve">and it later proves that the information given by the person preparing the booking </t>
  </si>
  <si>
    <t>Overlength cargo can be accepted on 40ft Collapse flat racks (when end walls are collapsed) on a case by case basis up to a maximum length of 1419 cm.                                                                                                           Please note variations in maximum payload and dimensions occur within each equipment type.</t>
  </si>
  <si>
    <t>If cargo exceeds above limits then it will be acceptable as unitized if accompanied by a Quotemaster reference number and rate for a unitized shipment.</t>
  </si>
  <si>
    <t xml:space="preserve">40' FR overheight between 400 - 450 CM is an exception and has been assessed on a case by case basis.                                                                                                                            40' OT overheight between 420 - 450 CM is an exception and has been assessed on a case by case basis. </t>
  </si>
  <si>
    <t>Based on dimensions your item will be loaded:</t>
  </si>
  <si>
    <t>Your item will be loaded:</t>
  </si>
  <si>
    <t>Cellguides under deck</t>
  </si>
  <si>
    <t>1219 cm (40')</t>
  </si>
  <si>
    <t>1190 cm (39')</t>
  </si>
  <si>
    <t>1170 cm (38' 4")</t>
  </si>
  <si>
    <t>On deck / Under deck</t>
  </si>
  <si>
    <t>Remark :</t>
  </si>
  <si>
    <t>Warning needed:</t>
  </si>
  <si>
    <t>Warning</t>
  </si>
  <si>
    <t>1292 x 220 x 300</t>
  </si>
  <si>
    <t>Flatrack stowed on deck. Overwide &amp; Overheight</t>
  </si>
  <si>
    <t>1180 x 260 x 300</t>
  </si>
  <si>
    <t>975 x 322 x 445</t>
  </si>
  <si>
    <t>40' High FR</t>
  </si>
</sst>
</file>

<file path=xl/styles.xml><?xml version="1.0" encoding="utf-8"?>
<styleSheet xmlns="http://schemas.openxmlformats.org/spreadsheetml/2006/main">
  <numFmts count="2">
    <numFmt numFmtId="164" formatCode="#\ &quot;FFE&quot;"/>
    <numFmt numFmtId="165" formatCode="#\ &quot;TEU&quot;"/>
  </numFmts>
  <fonts count="2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6"/>
      <name val="Verdana"/>
      <family val="2"/>
    </font>
    <font>
      <b/>
      <i/>
      <sz val="18"/>
      <name val="Verdana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u/>
      <sz val="16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u/>
      <sz val="10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2" borderId="0" xfId="0" applyFill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0" xfId="0" applyFill="1" applyProtection="1"/>
    <xf numFmtId="0" fontId="2" fillId="2" borderId="2" xfId="0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2" fillId="2" borderId="0" xfId="0" applyFont="1" applyFill="1" applyProtection="1"/>
    <xf numFmtId="0" fontId="2" fillId="3" borderId="1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Border="1" applyProtection="1"/>
    <xf numFmtId="0" fontId="0" fillId="2" borderId="4" xfId="0" applyFill="1" applyBorder="1" applyProtection="1"/>
    <xf numFmtId="0" fontId="2" fillId="2" borderId="4" xfId="0" applyFont="1" applyFill="1" applyBorder="1" applyProtection="1"/>
    <xf numFmtId="0" fontId="2" fillId="4" borderId="3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0" fillId="2" borderId="3" xfId="0" applyFill="1" applyBorder="1" applyProtection="1"/>
    <xf numFmtId="0" fontId="2" fillId="4" borderId="1" xfId="0" applyFont="1" applyFill="1" applyBorder="1" applyProtection="1"/>
    <xf numFmtId="0" fontId="0" fillId="2" borderId="1" xfId="0" applyFill="1" applyBorder="1" applyProtection="1"/>
    <xf numFmtId="0" fontId="0" fillId="2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center"/>
    </xf>
    <xf numFmtId="0" fontId="5" fillId="2" borderId="0" xfId="0" applyFont="1" applyFill="1" applyProtection="1"/>
    <xf numFmtId="0" fontId="0" fillId="2" borderId="0" xfId="0" applyFill="1" applyAlignment="1" applyProtection="1">
      <alignment horizontal="left"/>
    </xf>
    <xf numFmtId="0" fontId="2" fillId="4" borderId="5" xfId="0" applyFont="1" applyFill="1" applyBorder="1" applyAlignment="1" applyProtection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0" fillId="2" borderId="6" xfId="0" applyFill="1" applyBorder="1" applyProtection="1"/>
    <xf numFmtId="0" fontId="2" fillId="2" borderId="5" xfId="0" applyFont="1" applyFill="1" applyBorder="1" applyProtection="1"/>
    <xf numFmtId="0" fontId="0" fillId="2" borderId="5" xfId="0" applyFill="1" applyBorder="1" applyProtection="1"/>
    <xf numFmtId="0" fontId="2" fillId="2" borderId="7" xfId="0" applyFont="1" applyFill="1" applyBorder="1" applyProtection="1"/>
    <xf numFmtId="3" fontId="2" fillId="4" borderId="8" xfId="0" applyNumberFormat="1" applyFont="1" applyFill="1" applyBorder="1" applyProtection="1"/>
    <xf numFmtId="0" fontId="0" fillId="2" borderId="0" xfId="0" applyFill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2" fillId="2" borderId="1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Continuous" wrapText="1"/>
    </xf>
    <xf numFmtId="0" fontId="0" fillId="2" borderId="4" xfId="0" applyFill="1" applyBorder="1" applyAlignment="1" applyProtection="1">
      <alignment horizontal="centerContinuous" wrapText="1"/>
    </xf>
    <xf numFmtId="0" fontId="2" fillId="2" borderId="1" xfId="0" applyFont="1" applyFill="1" applyBorder="1" applyAlignment="1" applyProtection="1">
      <alignment horizontal="centerContinuous" wrapText="1"/>
    </xf>
    <xf numFmtId="0" fontId="0" fillId="2" borderId="1" xfId="0" applyFill="1" applyBorder="1" applyAlignment="1" applyProtection="1">
      <alignment horizontal="centerContinuous" wrapText="1"/>
    </xf>
    <xf numFmtId="0" fontId="0" fillId="2" borderId="0" xfId="0" applyFill="1" applyBorder="1"/>
    <xf numFmtId="0" fontId="1" fillId="2" borderId="9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0" fillId="2" borderId="10" xfId="0" applyFill="1" applyBorder="1"/>
    <xf numFmtId="0" fontId="0" fillId="2" borderId="9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9" fillId="2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/>
    <xf numFmtId="0" fontId="22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vertical="top" wrapText="1"/>
      <protection locked="0"/>
    </xf>
    <xf numFmtId="164" fontId="2" fillId="4" borderId="3" xfId="0" applyNumberFormat="1" applyFont="1" applyFill="1" applyBorder="1" applyAlignment="1" applyProtection="1">
      <alignment horizontal="center"/>
    </xf>
    <xf numFmtId="165" fontId="2" fillId="4" borderId="3" xfId="0" applyNumberFormat="1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Border="1" applyProtection="1"/>
    <xf numFmtId="0" fontId="0" fillId="2" borderId="0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0" xfId="0" applyFill="1" applyBorder="1" applyProtection="1">
      <protection locked="0"/>
    </xf>
    <xf numFmtId="3" fontId="2" fillId="2" borderId="0" xfId="0" applyNumberFormat="1" applyFont="1" applyFill="1" applyBorder="1" applyProtection="1"/>
    <xf numFmtId="0" fontId="0" fillId="2" borderId="0" xfId="0" applyFill="1" applyAlignment="1">
      <alignment horizontal="center" wrapText="1"/>
    </xf>
    <xf numFmtId="0" fontId="22" fillId="3" borderId="8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vertical="top"/>
    </xf>
    <xf numFmtId="0" fontId="24" fillId="2" borderId="0" xfId="0" applyFont="1" applyFill="1" applyProtection="1"/>
    <xf numFmtId="0" fontId="9" fillId="2" borderId="0" xfId="0" applyFont="1" applyFill="1" applyAlignment="1">
      <alignment wrapText="1"/>
    </xf>
    <xf numFmtId="0" fontId="0" fillId="2" borderId="0" xfId="0" applyFill="1" applyBorder="1" applyAlignment="1">
      <alignment vertical="center" wrapText="1"/>
    </xf>
    <xf numFmtId="0" fontId="9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Continuous" wrapText="1"/>
    </xf>
    <xf numFmtId="0" fontId="0" fillId="2" borderId="1" xfId="0" applyFill="1" applyBorder="1" applyAlignment="1" applyProtection="1">
      <alignment horizontal="centerContinuous"/>
    </xf>
    <xf numFmtId="0" fontId="25" fillId="2" borderId="0" xfId="0" applyFont="1" applyFill="1" applyProtection="1">
      <protection locked="0"/>
    </xf>
    <xf numFmtId="0" fontId="2" fillId="2" borderId="0" xfId="0" applyFont="1" applyFill="1" applyBorder="1" applyAlignment="1">
      <alignment horizontal="centerContinuous" wrapText="1"/>
    </xf>
    <xf numFmtId="0" fontId="6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14" xfId="0" applyFill="1" applyBorder="1" applyAlignment="1">
      <alignment vertical="top" wrapText="1"/>
    </xf>
    <xf numFmtId="0" fontId="0" fillId="2" borderId="15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0" fontId="0" fillId="2" borderId="17" xfId="0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wrapText="1"/>
    </xf>
    <xf numFmtId="0" fontId="0" fillId="0" borderId="0" xfId="0" applyAlignment="1">
      <alignment wrapText="1"/>
    </xf>
    <xf numFmtId="0" fontId="2" fillId="2" borderId="0" xfId="0" applyFont="1" applyFill="1" applyAlignment="1" applyProtection="1">
      <alignment vertical="top" wrapText="1"/>
      <protection locked="0"/>
    </xf>
    <xf numFmtId="0" fontId="2" fillId="0" borderId="0" xfId="0" applyFont="1" applyAlignment="1">
      <alignment vertical="top" wrapText="1"/>
    </xf>
    <xf numFmtId="0" fontId="26" fillId="2" borderId="0" xfId="0" applyNumberFormat="1" applyFont="1" applyFill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2" fillId="4" borderId="3" xfId="0" applyNumberFormat="1" applyFont="1" applyFill="1" applyBorder="1" applyAlignment="1" applyProtection="1">
      <alignment horizontal="center" vertical="center" wrapText="1"/>
    </xf>
    <xf numFmtId="164" fontId="2" fillId="4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wrapText="1"/>
    </xf>
    <xf numFmtId="164" fontId="6" fillId="4" borderId="3" xfId="0" applyNumberFormat="1" applyFont="1" applyFill="1" applyBorder="1" applyAlignment="1" applyProtection="1">
      <alignment horizontal="center" vertical="center" wrapText="1"/>
    </xf>
    <xf numFmtId="164" fontId="6" fillId="4" borderId="1" xfId="0" applyNumberFormat="1" applyFont="1" applyFill="1" applyBorder="1" applyAlignment="1" applyProtection="1">
      <alignment horizontal="center" vertical="center" wrapText="1"/>
    </xf>
    <xf numFmtId="164" fontId="2" fillId="4" borderId="6" xfId="0" applyNumberFormat="1" applyFont="1" applyFill="1" applyBorder="1" applyAlignment="1" applyProtection="1">
      <alignment horizontal="center" vertical="center" wrapText="1"/>
    </xf>
    <xf numFmtId="164" fontId="2" fillId="4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23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6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152400</xdr:rowOff>
    </xdr:from>
    <xdr:to>
      <xdr:col>16</xdr:col>
      <xdr:colOff>238125</xdr:colOff>
      <xdr:row>16</xdr:row>
      <xdr:rowOff>28575</xdr:rowOff>
    </xdr:to>
    <xdr:sp macro="" textlink="">
      <xdr:nvSpPr>
        <xdr:cNvPr id="2055" name="Rectangle 7" descr="5%"/>
        <xdr:cNvSpPr>
          <a:spLocks noChangeArrowheads="1"/>
        </xdr:cNvSpPr>
      </xdr:nvSpPr>
      <xdr:spPr bwMode="auto">
        <a:xfrm>
          <a:off x="8305800" y="1219200"/>
          <a:ext cx="3895725" cy="1495425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600075</xdr:colOff>
      <xdr:row>6</xdr:row>
      <xdr:rowOff>142875</xdr:rowOff>
    </xdr:from>
    <xdr:to>
      <xdr:col>10</xdr:col>
      <xdr:colOff>247650</xdr:colOff>
      <xdr:row>8</xdr:row>
      <xdr:rowOff>47625</xdr:rowOff>
    </xdr:to>
    <xdr:sp macro="" textlink="">
      <xdr:nvSpPr>
        <xdr:cNvPr id="2056" name="Rectangle 8" descr="Granite"/>
        <xdr:cNvSpPr>
          <a:spLocks noChangeArrowheads="1"/>
        </xdr:cNvSpPr>
      </xdr:nvSpPr>
      <xdr:spPr bwMode="auto">
        <a:xfrm>
          <a:off x="8296275" y="1209675"/>
          <a:ext cx="257175" cy="228600"/>
        </a:xfrm>
        <a:prstGeom prst="rect">
          <a:avLst/>
        </a:prstGeom>
        <a:blipFill dpi="0" rotWithShape="1">
          <a:blip xmlns:r="http://schemas.openxmlformats.org/officeDocument/2006/relationships" r:embed="rId1" cstate="print"/>
          <a:srcRect/>
          <a:tile tx="0" ty="0" sx="100000" sy="100000" flip="none" algn="tl"/>
        </a:blipFill>
        <a:ln w="0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38100</xdr:colOff>
      <xdr:row>7</xdr:row>
      <xdr:rowOff>19050</xdr:rowOff>
    </xdr:from>
    <xdr:to>
      <xdr:col>10</xdr:col>
      <xdr:colOff>190500</xdr:colOff>
      <xdr:row>7</xdr:row>
      <xdr:rowOff>152400</xdr:rowOff>
    </xdr:to>
    <xdr:sp macro="" textlink="">
      <xdr:nvSpPr>
        <xdr:cNvPr id="2057" name="Oval 9"/>
        <xdr:cNvSpPr>
          <a:spLocks noChangeArrowheads="1"/>
        </xdr:cNvSpPr>
      </xdr:nvSpPr>
      <xdr:spPr bwMode="auto">
        <a:xfrm>
          <a:off x="8343900" y="1247775"/>
          <a:ext cx="1524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14</xdr:row>
      <xdr:rowOff>133350</xdr:rowOff>
    </xdr:from>
    <xdr:to>
      <xdr:col>10</xdr:col>
      <xdr:colOff>257175</xdr:colOff>
      <xdr:row>16</xdr:row>
      <xdr:rowOff>38100</xdr:rowOff>
    </xdr:to>
    <xdr:sp macro="" textlink="">
      <xdr:nvSpPr>
        <xdr:cNvPr id="2058" name="Rectangle 10" descr="Granite"/>
        <xdr:cNvSpPr>
          <a:spLocks noChangeArrowheads="1"/>
        </xdr:cNvSpPr>
      </xdr:nvSpPr>
      <xdr:spPr bwMode="auto">
        <a:xfrm>
          <a:off x="8305800" y="2495550"/>
          <a:ext cx="257175" cy="228600"/>
        </a:xfrm>
        <a:prstGeom prst="rect">
          <a:avLst/>
        </a:prstGeom>
        <a:blipFill dpi="0" rotWithShape="1">
          <a:blip xmlns:r="http://schemas.openxmlformats.org/officeDocument/2006/relationships" r:embed="rId1" cstate="print"/>
          <a:srcRect/>
          <a:tile tx="0" ty="0" sx="100000" sy="100000" flip="none" algn="tl"/>
        </a:blipFill>
        <a:ln w="0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600075</xdr:colOff>
      <xdr:row>14</xdr:row>
      <xdr:rowOff>133350</xdr:rowOff>
    </xdr:from>
    <xdr:to>
      <xdr:col>16</xdr:col>
      <xdr:colOff>247650</xdr:colOff>
      <xdr:row>16</xdr:row>
      <xdr:rowOff>38100</xdr:rowOff>
    </xdr:to>
    <xdr:sp macro="" textlink="">
      <xdr:nvSpPr>
        <xdr:cNvPr id="2059" name="Rectangle 11" descr="Granite"/>
        <xdr:cNvSpPr>
          <a:spLocks noChangeArrowheads="1"/>
        </xdr:cNvSpPr>
      </xdr:nvSpPr>
      <xdr:spPr bwMode="auto">
        <a:xfrm>
          <a:off x="11953875" y="2495550"/>
          <a:ext cx="257175" cy="228600"/>
        </a:xfrm>
        <a:prstGeom prst="rect">
          <a:avLst/>
        </a:prstGeom>
        <a:blipFill dpi="0" rotWithShape="1">
          <a:blip xmlns:r="http://schemas.openxmlformats.org/officeDocument/2006/relationships" r:embed="rId1" cstate="print"/>
          <a:srcRect/>
          <a:tile tx="0" ty="0" sx="100000" sy="100000" flip="none" algn="tl"/>
        </a:blipFill>
        <a:ln w="0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142875</xdr:rowOff>
    </xdr:from>
    <xdr:to>
      <xdr:col>16</xdr:col>
      <xdr:colOff>257175</xdr:colOff>
      <xdr:row>8</xdr:row>
      <xdr:rowOff>47625</xdr:rowOff>
    </xdr:to>
    <xdr:sp macro="" textlink="">
      <xdr:nvSpPr>
        <xdr:cNvPr id="2060" name="Rectangle 12" descr="Granite"/>
        <xdr:cNvSpPr>
          <a:spLocks noChangeArrowheads="1"/>
        </xdr:cNvSpPr>
      </xdr:nvSpPr>
      <xdr:spPr bwMode="auto">
        <a:xfrm>
          <a:off x="11963400" y="1209675"/>
          <a:ext cx="257175" cy="228600"/>
        </a:xfrm>
        <a:prstGeom prst="rect">
          <a:avLst/>
        </a:prstGeom>
        <a:blipFill dpi="0" rotWithShape="1">
          <a:blip xmlns:r="http://schemas.openxmlformats.org/officeDocument/2006/relationships" r:embed="rId1" cstate="print"/>
          <a:srcRect/>
          <a:tile tx="0" ty="0" sx="100000" sy="100000" flip="none" algn="tl"/>
        </a:blipFill>
        <a:ln w="0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15</xdr:row>
      <xdr:rowOff>19050</xdr:rowOff>
    </xdr:from>
    <xdr:to>
      <xdr:col>10</xdr:col>
      <xdr:colOff>200025</xdr:colOff>
      <xdr:row>15</xdr:row>
      <xdr:rowOff>152400</xdr:rowOff>
    </xdr:to>
    <xdr:sp macro="" textlink="">
      <xdr:nvSpPr>
        <xdr:cNvPr id="2061" name="Oval 13"/>
        <xdr:cNvSpPr>
          <a:spLocks noChangeArrowheads="1"/>
        </xdr:cNvSpPr>
      </xdr:nvSpPr>
      <xdr:spPr bwMode="auto">
        <a:xfrm>
          <a:off x="8353425" y="2543175"/>
          <a:ext cx="1524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38100</xdr:colOff>
      <xdr:row>15</xdr:row>
      <xdr:rowOff>19050</xdr:rowOff>
    </xdr:from>
    <xdr:to>
      <xdr:col>16</xdr:col>
      <xdr:colOff>190500</xdr:colOff>
      <xdr:row>15</xdr:row>
      <xdr:rowOff>152400</xdr:rowOff>
    </xdr:to>
    <xdr:sp macro="" textlink="">
      <xdr:nvSpPr>
        <xdr:cNvPr id="2062" name="Oval 14"/>
        <xdr:cNvSpPr>
          <a:spLocks noChangeArrowheads="1"/>
        </xdr:cNvSpPr>
      </xdr:nvSpPr>
      <xdr:spPr bwMode="auto">
        <a:xfrm>
          <a:off x="12001500" y="2543175"/>
          <a:ext cx="1524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38100</xdr:colOff>
      <xdr:row>7</xdr:row>
      <xdr:rowOff>19050</xdr:rowOff>
    </xdr:from>
    <xdr:to>
      <xdr:col>16</xdr:col>
      <xdr:colOff>190500</xdr:colOff>
      <xdr:row>7</xdr:row>
      <xdr:rowOff>152400</xdr:rowOff>
    </xdr:to>
    <xdr:sp macro="" textlink="">
      <xdr:nvSpPr>
        <xdr:cNvPr id="2063" name="Oval 15"/>
        <xdr:cNvSpPr>
          <a:spLocks noChangeArrowheads="1"/>
        </xdr:cNvSpPr>
      </xdr:nvSpPr>
      <xdr:spPr bwMode="auto">
        <a:xfrm>
          <a:off x="12001500" y="1247775"/>
          <a:ext cx="1524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438150</xdr:colOff>
      <xdr:row>8</xdr:row>
      <xdr:rowOff>57150</xdr:rowOff>
    </xdr:from>
    <xdr:to>
      <xdr:col>16</xdr:col>
      <xdr:colOff>438150</xdr:colOff>
      <xdr:row>14</xdr:row>
      <xdr:rowOff>123825</xdr:rowOff>
    </xdr:to>
    <xdr:sp macro="" textlink="">
      <xdr:nvSpPr>
        <xdr:cNvPr id="2064" name="Line 16"/>
        <xdr:cNvSpPr>
          <a:spLocks noChangeShapeType="1"/>
        </xdr:cNvSpPr>
      </xdr:nvSpPr>
      <xdr:spPr bwMode="auto">
        <a:xfrm>
          <a:off x="12401550" y="1447800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17</xdr:col>
      <xdr:colOff>323850</xdr:colOff>
      <xdr:row>7</xdr:row>
      <xdr:rowOff>0</xdr:rowOff>
    </xdr:from>
    <xdr:to>
      <xdr:col>17</xdr:col>
      <xdr:colOff>323850</xdr:colOff>
      <xdr:row>16</xdr:row>
      <xdr:rowOff>9525</xdr:rowOff>
    </xdr:to>
    <xdr:sp macro="" textlink="">
      <xdr:nvSpPr>
        <xdr:cNvPr id="2065" name="Line 17"/>
        <xdr:cNvSpPr>
          <a:spLocks noChangeShapeType="1"/>
        </xdr:cNvSpPr>
      </xdr:nvSpPr>
      <xdr:spPr bwMode="auto">
        <a:xfrm>
          <a:off x="12896850" y="1228725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257175</xdr:colOff>
      <xdr:row>19</xdr:row>
      <xdr:rowOff>142875</xdr:rowOff>
    </xdr:from>
    <xdr:to>
      <xdr:col>15</xdr:col>
      <xdr:colOff>590550</xdr:colOff>
      <xdr:row>19</xdr:row>
      <xdr:rowOff>142875</xdr:rowOff>
    </xdr:to>
    <xdr:sp macro="" textlink="">
      <xdr:nvSpPr>
        <xdr:cNvPr id="2066" name="Line 18"/>
        <xdr:cNvSpPr>
          <a:spLocks noChangeShapeType="1"/>
        </xdr:cNvSpPr>
      </xdr:nvSpPr>
      <xdr:spPr bwMode="auto">
        <a:xfrm>
          <a:off x="8562975" y="3314700"/>
          <a:ext cx="3381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22</xdr:row>
      <xdr:rowOff>142875</xdr:rowOff>
    </xdr:from>
    <xdr:to>
      <xdr:col>16</xdr:col>
      <xdr:colOff>228600</xdr:colOff>
      <xdr:row>22</xdr:row>
      <xdr:rowOff>142875</xdr:rowOff>
    </xdr:to>
    <xdr:sp macro="" textlink="">
      <xdr:nvSpPr>
        <xdr:cNvPr id="2068" name="Line 20"/>
        <xdr:cNvSpPr>
          <a:spLocks noChangeShapeType="1"/>
        </xdr:cNvSpPr>
      </xdr:nvSpPr>
      <xdr:spPr bwMode="auto">
        <a:xfrm>
          <a:off x="8305800" y="3800475"/>
          <a:ext cx="388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600075</xdr:colOff>
      <xdr:row>16</xdr:row>
      <xdr:rowOff>38100</xdr:rowOff>
    </xdr:from>
    <xdr:to>
      <xdr:col>9</xdr:col>
      <xdr:colOff>600075</xdr:colOff>
      <xdr:row>23</xdr:row>
      <xdr:rowOff>19050</xdr:rowOff>
    </xdr:to>
    <xdr:sp macro="" textlink="">
      <xdr:nvSpPr>
        <xdr:cNvPr id="2069" name="Line 21"/>
        <xdr:cNvSpPr>
          <a:spLocks noChangeShapeType="1"/>
        </xdr:cNvSpPr>
      </xdr:nvSpPr>
      <xdr:spPr bwMode="auto">
        <a:xfrm>
          <a:off x="8296275" y="2724150"/>
          <a:ext cx="0" cy="11144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238125</xdr:colOff>
      <xdr:row>16</xdr:row>
      <xdr:rowOff>28575</xdr:rowOff>
    </xdr:from>
    <xdr:to>
      <xdr:col>16</xdr:col>
      <xdr:colOff>238125</xdr:colOff>
      <xdr:row>23</xdr:row>
      <xdr:rowOff>9525</xdr:rowOff>
    </xdr:to>
    <xdr:sp macro="" textlink="">
      <xdr:nvSpPr>
        <xdr:cNvPr id="2070" name="Line 22"/>
        <xdr:cNvSpPr>
          <a:spLocks noChangeShapeType="1"/>
        </xdr:cNvSpPr>
      </xdr:nvSpPr>
      <xdr:spPr bwMode="auto">
        <a:xfrm>
          <a:off x="12201525" y="2714625"/>
          <a:ext cx="0" cy="11144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</xdr:col>
      <xdr:colOff>266700</xdr:colOff>
      <xdr:row>16</xdr:row>
      <xdr:rowOff>38100</xdr:rowOff>
    </xdr:from>
    <xdr:to>
      <xdr:col>10</xdr:col>
      <xdr:colOff>266700</xdr:colOff>
      <xdr:row>20</xdr:row>
      <xdr:rowOff>152400</xdr:rowOff>
    </xdr:to>
    <xdr:sp macro="" textlink="">
      <xdr:nvSpPr>
        <xdr:cNvPr id="2071" name="Line 23"/>
        <xdr:cNvSpPr>
          <a:spLocks noChangeShapeType="1"/>
        </xdr:cNvSpPr>
      </xdr:nvSpPr>
      <xdr:spPr bwMode="auto">
        <a:xfrm>
          <a:off x="8572500" y="2724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600075</xdr:colOff>
      <xdr:row>16</xdr:row>
      <xdr:rowOff>38100</xdr:rowOff>
    </xdr:from>
    <xdr:to>
      <xdr:col>15</xdr:col>
      <xdr:colOff>600075</xdr:colOff>
      <xdr:row>20</xdr:row>
      <xdr:rowOff>152400</xdr:rowOff>
    </xdr:to>
    <xdr:sp macro="" textlink="">
      <xdr:nvSpPr>
        <xdr:cNvPr id="2072" name="Line 24"/>
        <xdr:cNvSpPr>
          <a:spLocks noChangeShapeType="1"/>
        </xdr:cNvSpPr>
      </xdr:nvSpPr>
      <xdr:spPr bwMode="auto">
        <a:xfrm>
          <a:off x="11953875" y="27241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247650</xdr:colOff>
      <xdr:row>6</xdr:row>
      <xdr:rowOff>142875</xdr:rowOff>
    </xdr:from>
    <xdr:to>
      <xdr:col>17</xdr:col>
      <xdr:colOff>447675</xdr:colOff>
      <xdr:row>6</xdr:row>
      <xdr:rowOff>142875</xdr:rowOff>
    </xdr:to>
    <xdr:sp macro="" textlink="">
      <xdr:nvSpPr>
        <xdr:cNvPr id="2073" name="Line 25"/>
        <xdr:cNvSpPr>
          <a:spLocks noChangeShapeType="1"/>
        </xdr:cNvSpPr>
      </xdr:nvSpPr>
      <xdr:spPr bwMode="auto">
        <a:xfrm>
          <a:off x="12211050" y="12096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257175</xdr:colOff>
      <xdr:row>16</xdr:row>
      <xdr:rowOff>19050</xdr:rowOff>
    </xdr:from>
    <xdr:to>
      <xdr:col>17</xdr:col>
      <xdr:colOff>457200</xdr:colOff>
      <xdr:row>16</xdr:row>
      <xdr:rowOff>19050</xdr:rowOff>
    </xdr:to>
    <xdr:sp macro="" textlink="">
      <xdr:nvSpPr>
        <xdr:cNvPr id="2076" name="Line 28"/>
        <xdr:cNvSpPr>
          <a:spLocks noChangeShapeType="1"/>
        </xdr:cNvSpPr>
      </xdr:nvSpPr>
      <xdr:spPr bwMode="auto">
        <a:xfrm>
          <a:off x="12220575" y="270510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238125</xdr:colOff>
      <xdr:row>8</xdr:row>
      <xdr:rowOff>38100</xdr:rowOff>
    </xdr:from>
    <xdr:to>
      <xdr:col>17</xdr:col>
      <xdr:colOff>66675</xdr:colOff>
      <xdr:row>8</xdr:row>
      <xdr:rowOff>38100</xdr:rowOff>
    </xdr:to>
    <xdr:sp macro="" textlink="">
      <xdr:nvSpPr>
        <xdr:cNvPr id="2077" name="Line 29"/>
        <xdr:cNvSpPr>
          <a:spLocks noChangeShapeType="1"/>
        </xdr:cNvSpPr>
      </xdr:nvSpPr>
      <xdr:spPr bwMode="auto">
        <a:xfrm>
          <a:off x="12201525" y="1428750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238125</xdr:colOff>
      <xdr:row>14</xdr:row>
      <xdr:rowOff>133350</xdr:rowOff>
    </xdr:from>
    <xdr:to>
      <xdr:col>17</xdr:col>
      <xdr:colOff>66675</xdr:colOff>
      <xdr:row>14</xdr:row>
      <xdr:rowOff>133350</xdr:rowOff>
    </xdr:to>
    <xdr:sp macro="" textlink="">
      <xdr:nvSpPr>
        <xdr:cNvPr id="2078" name="Line 30"/>
        <xdr:cNvSpPr>
          <a:spLocks noChangeShapeType="1"/>
        </xdr:cNvSpPr>
      </xdr:nvSpPr>
      <xdr:spPr bwMode="auto">
        <a:xfrm>
          <a:off x="12201525" y="2495550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171450</xdr:colOff>
      <xdr:row>6</xdr:row>
      <xdr:rowOff>76200</xdr:rowOff>
    </xdr:from>
    <xdr:to>
      <xdr:col>16</xdr:col>
      <xdr:colOff>257175</xdr:colOff>
      <xdr:row>7</xdr:row>
      <xdr:rowOff>9525</xdr:rowOff>
    </xdr:to>
    <xdr:sp macro="" textlink="">
      <xdr:nvSpPr>
        <xdr:cNvPr id="2079" name="AutoShape 31"/>
        <xdr:cNvSpPr>
          <a:spLocks noChangeArrowheads="1"/>
        </xdr:cNvSpPr>
      </xdr:nvSpPr>
      <xdr:spPr bwMode="auto">
        <a:xfrm rot="5400000">
          <a:off x="11825288" y="842962"/>
          <a:ext cx="95250" cy="695325"/>
        </a:xfrm>
        <a:custGeom>
          <a:avLst/>
          <a:gdLst>
            <a:gd name="G0" fmla="+- 5684 0 0"/>
            <a:gd name="G1" fmla="+- 21600 0 5684"/>
            <a:gd name="G2" fmla="*/ 5684 1 2"/>
            <a:gd name="G3" fmla="+- 21600 0 G2"/>
            <a:gd name="G4" fmla="+/ 5684 21600 2"/>
            <a:gd name="G5" fmla="+/ G1 0 2"/>
            <a:gd name="G6" fmla="*/ 21600 21600 5684"/>
            <a:gd name="G7" fmla="*/ G6 1 2"/>
            <a:gd name="G8" fmla="+- 21600 0 G7"/>
            <a:gd name="G9" fmla="*/ 21600 1 2"/>
            <a:gd name="G10" fmla="+- 5684 0 G9"/>
            <a:gd name="G11" fmla="?: G10 G8 0"/>
            <a:gd name="G12" fmla="?: G10 G7 21600"/>
            <a:gd name="T0" fmla="*/ 18758 w 21600"/>
            <a:gd name="T1" fmla="*/ 10800 h 21600"/>
            <a:gd name="T2" fmla="*/ 10800 w 21600"/>
            <a:gd name="T3" fmla="*/ 21600 h 21600"/>
            <a:gd name="T4" fmla="*/ 2842 w 21600"/>
            <a:gd name="T5" fmla="*/ 10800 h 21600"/>
            <a:gd name="T6" fmla="*/ 10800 w 21600"/>
            <a:gd name="T7" fmla="*/ 0 h 21600"/>
            <a:gd name="T8" fmla="*/ 4642 w 21600"/>
            <a:gd name="T9" fmla="*/ 4642 h 21600"/>
            <a:gd name="T10" fmla="*/ 16958 w 21600"/>
            <a:gd name="T11" fmla="*/ 1695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5684" y="21600"/>
              </a:lnTo>
              <a:lnTo>
                <a:pt x="15916" y="21600"/>
              </a:lnTo>
              <a:lnTo>
                <a:pt x="21600" y="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6</xdr:row>
      <xdr:rowOff>76200</xdr:rowOff>
    </xdr:from>
    <xdr:to>
      <xdr:col>11</xdr:col>
      <xdr:colOff>47625</xdr:colOff>
      <xdr:row>7</xdr:row>
      <xdr:rowOff>9525</xdr:rowOff>
    </xdr:to>
    <xdr:sp macro="" textlink="">
      <xdr:nvSpPr>
        <xdr:cNvPr id="2080" name="AutoShape 32"/>
        <xdr:cNvSpPr>
          <a:spLocks noChangeArrowheads="1"/>
        </xdr:cNvSpPr>
      </xdr:nvSpPr>
      <xdr:spPr bwMode="auto">
        <a:xfrm rot="16200000">
          <a:off x="8567738" y="842962"/>
          <a:ext cx="95250" cy="695325"/>
        </a:xfrm>
        <a:custGeom>
          <a:avLst/>
          <a:gdLst>
            <a:gd name="G0" fmla="+- 5684 0 0"/>
            <a:gd name="G1" fmla="+- 21600 0 5684"/>
            <a:gd name="G2" fmla="*/ 5684 1 2"/>
            <a:gd name="G3" fmla="+- 21600 0 G2"/>
            <a:gd name="G4" fmla="+/ 5684 21600 2"/>
            <a:gd name="G5" fmla="+/ G1 0 2"/>
            <a:gd name="G6" fmla="*/ 21600 21600 5684"/>
            <a:gd name="G7" fmla="*/ G6 1 2"/>
            <a:gd name="G8" fmla="+- 21600 0 G7"/>
            <a:gd name="G9" fmla="*/ 21600 1 2"/>
            <a:gd name="G10" fmla="+- 5684 0 G9"/>
            <a:gd name="G11" fmla="?: G10 G8 0"/>
            <a:gd name="G12" fmla="?: G10 G7 21600"/>
            <a:gd name="T0" fmla="*/ 18758 w 21600"/>
            <a:gd name="T1" fmla="*/ 10800 h 21600"/>
            <a:gd name="T2" fmla="*/ 10800 w 21600"/>
            <a:gd name="T3" fmla="*/ 21600 h 21600"/>
            <a:gd name="T4" fmla="*/ 2842 w 21600"/>
            <a:gd name="T5" fmla="*/ 10800 h 21600"/>
            <a:gd name="T6" fmla="*/ 10800 w 21600"/>
            <a:gd name="T7" fmla="*/ 0 h 21600"/>
            <a:gd name="T8" fmla="*/ 4642 w 21600"/>
            <a:gd name="T9" fmla="*/ 4642 h 21600"/>
            <a:gd name="T10" fmla="*/ 16958 w 21600"/>
            <a:gd name="T11" fmla="*/ 1695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5684" y="21600"/>
              </a:lnTo>
              <a:lnTo>
                <a:pt x="15916" y="21600"/>
              </a:lnTo>
              <a:lnTo>
                <a:pt x="21600" y="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47625</xdr:colOff>
      <xdr:row>7</xdr:row>
      <xdr:rowOff>0</xdr:rowOff>
    </xdr:from>
    <xdr:to>
      <xdr:col>11</xdr:col>
      <xdr:colOff>47625</xdr:colOff>
      <xdr:row>17</xdr:row>
      <xdr:rowOff>152400</xdr:rowOff>
    </xdr:to>
    <xdr:sp macro="" textlink="">
      <xdr:nvSpPr>
        <xdr:cNvPr id="2081" name="Line 33"/>
        <xdr:cNvSpPr>
          <a:spLocks noChangeShapeType="1"/>
        </xdr:cNvSpPr>
      </xdr:nvSpPr>
      <xdr:spPr bwMode="auto">
        <a:xfrm>
          <a:off x="8963025" y="1228725"/>
          <a:ext cx="0" cy="17716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152400</xdr:colOff>
      <xdr:row>6</xdr:row>
      <xdr:rowOff>152400</xdr:rowOff>
    </xdr:from>
    <xdr:to>
      <xdr:col>15</xdr:col>
      <xdr:colOff>152400</xdr:colOff>
      <xdr:row>17</xdr:row>
      <xdr:rowOff>142875</xdr:rowOff>
    </xdr:to>
    <xdr:sp macro="" textlink="">
      <xdr:nvSpPr>
        <xdr:cNvPr id="2082" name="Line 34"/>
        <xdr:cNvSpPr>
          <a:spLocks noChangeShapeType="1"/>
        </xdr:cNvSpPr>
      </xdr:nvSpPr>
      <xdr:spPr bwMode="auto">
        <a:xfrm>
          <a:off x="11506200" y="1219200"/>
          <a:ext cx="0" cy="17716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17</xdr:row>
      <xdr:rowOff>142875</xdr:rowOff>
    </xdr:from>
    <xdr:to>
      <xdr:col>15</xdr:col>
      <xdr:colOff>161925</xdr:colOff>
      <xdr:row>17</xdr:row>
      <xdr:rowOff>142875</xdr:rowOff>
    </xdr:to>
    <xdr:sp macro="" textlink="">
      <xdr:nvSpPr>
        <xdr:cNvPr id="2083" name="Line 35"/>
        <xdr:cNvSpPr>
          <a:spLocks noChangeShapeType="1"/>
        </xdr:cNvSpPr>
      </xdr:nvSpPr>
      <xdr:spPr bwMode="auto">
        <a:xfrm>
          <a:off x="8963025" y="2990850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14</xdr:col>
      <xdr:colOff>38100</xdr:colOff>
      <xdr:row>5</xdr:row>
      <xdr:rowOff>180975</xdr:rowOff>
    </xdr:from>
    <xdr:to>
      <xdr:col>15</xdr:col>
      <xdr:colOff>142875</xdr:colOff>
      <xdr:row>6</xdr:row>
      <xdr:rowOff>85725</xdr:rowOff>
    </xdr:to>
    <xdr:sp macro="" textlink="">
      <xdr:nvSpPr>
        <xdr:cNvPr id="2085" name="Line 37"/>
        <xdr:cNvSpPr>
          <a:spLocks noChangeShapeType="1"/>
        </xdr:cNvSpPr>
      </xdr:nvSpPr>
      <xdr:spPr bwMode="auto">
        <a:xfrm>
          <a:off x="10782300" y="990600"/>
          <a:ext cx="7143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47625</xdr:colOff>
      <xdr:row>5</xdr:row>
      <xdr:rowOff>180975</xdr:rowOff>
    </xdr:from>
    <xdr:to>
      <xdr:col>12</xdr:col>
      <xdr:colOff>9525</xdr:colOff>
      <xdr:row>6</xdr:row>
      <xdr:rowOff>76200</xdr:rowOff>
    </xdr:to>
    <xdr:sp macro="" textlink="">
      <xdr:nvSpPr>
        <xdr:cNvPr id="2086" name="Line 38"/>
        <xdr:cNvSpPr>
          <a:spLocks noChangeShapeType="1"/>
        </xdr:cNvSpPr>
      </xdr:nvSpPr>
      <xdr:spPr bwMode="auto">
        <a:xfrm flipH="1">
          <a:off x="8963025" y="990600"/>
          <a:ext cx="57150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447675</xdr:colOff>
      <xdr:row>9</xdr:row>
      <xdr:rowOff>76200</xdr:rowOff>
    </xdr:from>
    <xdr:to>
      <xdr:col>17</xdr:col>
      <xdr:colOff>304800</xdr:colOff>
      <xdr:row>11</xdr:row>
      <xdr:rowOff>152400</xdr:rowOff>
    </xdr:to>
    <xdr:sp macro="" textlink="">
      <xdr:nvSpPr>
        <xdr:cNvPr id="2087" name="Text Box 39"/>
        <xdr:cNvSpPr txBox="1">
          <a:spLocks noChangeArrowheads="1"/>
        </xdr:cNvSpPr>
      </xdr:nvSpPr>
      <xdr:spPr bwMode="auto">
        <a:xfrm>
          <a:off x="12411075" y="1628775"/>
          <a:ext cx="466725" cy="4000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220 cm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(7'2")</a:t>
          </a:r>
        </a:p>
      </xdr:txBody>
    </xdr:sp>
    <xdr:clientData/>
  </xdr:twoCellAnchor>
  <xdr:twoCellAnchor>
    <xdr:from>
      <xdr:col>17</xdr:col>
      <xdr:colOff>333375</xdr:colOff>
      <xdr:row>11</xdr:row>
      <xdr:rowOff>0</xdr:rowOff>
    </xdr:from>
    <xdr:to>
      <xdr:col>18</xdr:col>
      <xdr:colOff>228600</xdr:colOff>
      <xdr:row>13</xdr:row>
      <xdr:rowOff>57150</xdr:rowOff>
    </xdr:to>
    <xdr:sp macro="" textlink="">
      <xdr:nvSpPr>
        <xdr:cNvPr id="2088" name="Text Box 40"/>
        <xdr:cNvSpPr txBox="1">
          <a:spLocks noChangeArrowheads="1"/>
        </xdr:cNvSpPr>
      </xdr:nvSpPr>
      <xdr:spPr bwMode="auto">
        <a:xfrm>
          <a:off x="12906375" y="1876425"/>
          <a:ext cx="504825" cy="381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244 cm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(8'0")</a:t>
          </a:r>
        </a:p>
      </xdr:txBody>
    </xdr:sp>
    <xdr:clientData/>
  </xdr:twoCellAnchor>
  <xdr:twoCellAnchor>
    <xdr:from>
      <xdr:col>8</xdr:col>
      <xdr:colOff>485775</xdr:colOff>
      <xdr:row>10</xdr:row>
      <xdr:rowOff>57150</xdr:rowOff>
    </xdr:from>
    <xdr:to>
      <xdr:col>9</xdr:col>
      <xdr:colOff>438150</xdr:colOff>
      <xdr:row>12</xdr:row>
      <xdr:rowOff>142875</xdr:rowOff>
    </xdr:to>
    <xdr:sp macro="" textlink="">
      <xdr:nvSpPr>
        <xdr:cNvPr id="2089" name="Text Box 41"/>
        <xdr:cNvSpPr txBox="1">
          <a:spLocks noChangeArrowheads="1"/>
        </xdr:cNvSpPr>
      </xdr:nvSpPr>
      <xdr:spPr bwMode="auto">
        <a:xfrm>
          <a:off x="7572375" y="1771650"/>
          <a:ext cx="561975" cy="4095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Corner castings</a:t>
          </a:r>
        </a:p>
      </xdr:txBody>
    </xdr:sp>
    <xdr:clientData/>
  </xdr:twoCellAnchor>
  <xdr:twoCellAnchor>
    <xdr:from>
      <xdr:col>9</xdr:col>
      <xdr:colOff>295275</xdr:colOff>
      <xdr:row>8</xdr:row>
      <xdr:rowOff>28575</xdr:rowOff>
    </xdr:from>
    <xdr:to>
      <xdr:col>9</xdr:col>
      <xdr:colOff>552450</xdr:colOff>
      <xdr:row>10</xdr:row>
      <xdr:rowOff>57150</xdr:rowOff>
    </xdr:to>
    <xdr:sp macro="" textlink="">
      <xdr:nvSpPr>
        <xdr:cNvPr id="2090" name="Line 42"/>
        <xdr:cNvSpPr>
          <a:spLocks noChangeShapeType="1"/>
        </xdr:cNvSpPr>
      </xdr:nvSpPr>
      <xdr:spPr bwMode="auto">
        <a:xfrm flipV="1">
          <a:off x="7991475" y="1419225"/>
          <a:ext cx="25717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276225</xdr:colOff>
      <xdr:row>12</xdr:row>
      <xdr:rowOff>95250</xdr:rowOff>
    </xdr:from>
    <xdr:to>
      <xdr:col>9</xdr:col>
      <xdr:colOff>542925</xdr:colOff>
      <xdr:row>15</xdr:row>
      <xdr:rowOff>28575</xdr:rowOff>
    </xdr:to>
    <xdr:sp macro="" textlink="">
      <xdr:nvSpPr>
        <xdr:cNvPr id="2091" name="Line 43"/>
        <xdr:cNvSpPr>
          <a:spLocks noChangeShapeType="1"/>
        </xdr:cNvSpPr>
      </xdr:nvSpPr>
      <xdr:spPr bwMode="auto">
        <a:xfrm>
          <a:off x="7972425" y="2133600"/>
          <a:ext cx="26670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20</xdr:row>
      <xdr:rowOff>133350</xdr:rowOff>
    </xdr:from>
    <xdr:to>
      <xdr:col>10</xdr:col>
      <xdr:colOff>19050</xdr:colOff>
      <xdr:row>28</xdr:row>
      <xdr:rowOff>142875</xdr:rowOff>
    </xdr:to>
    <xdr:sp macro="" textlink="">
      <xdr:nvSpPr>
        <xdr:cNvPr id="3078" name="AutoShape 6"/>
        <xdr:cNvSpPr>
          <a:spLocks noChangeArrowheads="1"/>
        </xdr:cNvSpPr>
      </xdr:nvSpPr>
      <xdr:spPr bwMode="auto">
        <a:xfrm>
          <a:off x="8296275" y="3371850"/>
          <a:ext cx="1781175" cy="1304925"/>
        </a:xfrm>
        <a:prstGeom prst="leftArrow">
          <a:avLst>
            <a:gd name="adj1" fmla="val 50000"/>
            <a:gd name="adj2" fmla="val 3412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These figures MUST be entered in GCSS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J42"/>
  <sheetViews>
    <sheetView zoomScale="120" zoomScaleNormal="120" workbookViewId="0"/>
  </sheetViews>
  <sheetFormatPr defaultRowHeight="12.75"/>
  <cols>
    <col min="1" max="16384" width="9.140625" style="3"/>
  </cols>
  <sheetData>
    <row r="3" spans="1:9" ht="22.5">
      <c r="A3" s="22" t="s">
        <v>23</v>
      </c>
      <c r="B3" s="23"/>
      <c r="C3" s="23"/>
      <c r="D3" s="23"/>
      <c r="E3" s="23"/>
      <c r="F3" s="23"/>
      <c r="G3" s="23"/>
      <c r="H3" s="23"/>
      <c r="I3" s="23"/>
    </row>
    <row r="10" spans="1:9" ht="15">
      <c r="A10" s="24" t="s">
        <v>19</v>
      </c>
    </row>
    <row r="11" spans="1:9" ht="15">
      <c r="A11" s="24" t="s">
        <v>20</v>
      </c>
    </row>
    <row r="14" spans="1:9" ht="15">
      <c r="A14" s="24" t="s">
        <v>100</v>
      </c>
    </row>
    <row r="15" spans="1:9" ht="15">
      <c r="A15" s="24" t="s">
        <v>101</v>
      </c>
    </row>
    <row r="16" spans="1:9" ht="15">
      <c r="A16" s="24" t="s">
        <v>21</v>
      </c>
    </row>
    <row r="17" spans="1:10" ht="15">
      <c r="A17" s="24"/>
    </row>
    <row r="19" spans="1:10">
      <c r="A19" s="102" t="s">
        <v>17</v>
      </c>
      <c r="B19" s="102"/>
      <c r="C19" s="102"/>
      <c r="D19" s="102"/>
      <c r="E19" s="102"/>
      <c r="F19" s="102"/>
      <c r="G19" s="102"/>
      <c r="H19" s="102"/>
    </row>
    <row r="20" spans="1:10">
      <c r="A20" s="102" t="s">
        <v>18</v>
      </c>
      <c r="B20" s="102"/>
      <c r="C20" s="102"/>
      <c r="D20" s="102"/>
      <c r="E20" s="102"/>
      <c r="F20" s="102"/>
      <c r="G20" s="102"/>
      <c r="H20" s="102"/>
    </row>
    <row r="24" spans="1:10">
      <c r="C24" s="1"/>
      <c r="D24" s="94"/>
      <c r="H24" s="1"/>
      <c r="I24" s="1"/>
      <c r="J24" s="1"/>
    </row>
    <row r="25" spans="1:10">
      <c r="H25" s="1"/>
      <c r="I25" s="1"/>
      <c r="J25" s="1"/>
    </row>
    <row r="26" spans="1:10">
      <c r="I26" s="1"/>
      <c r="J26" s="1"/>
    </row>
    <row r="27" spans="1:10">
      <c r="I27" s="1"/>
      <c r="J27" s="1"/>
    </row>
    <row r="28" spans="1:10">
      <c r="I28" s="1"/>
      <c r="J28" s="1"/>
    </row>
    <row r="29" spans="1:10">
      <c r="I29" s="1"/>
      <c r="J29" s="1"/>
    </row>
    <row r="30" spans="1:10">
      <c r="I30" s="1"/>
      <c r="J30" s="1"/>
    </row>
    <row r="31" spans="1:10">
      <c r="I31" s="1"/>
      <c r="J31" s="1"/>
    </row>
    <row r="32" spans="1:10">
      <c r="I32" s="1"/>
      <c r="J32" s="1"/>
    </row>
    <row r="33" spans="4:10">
      <c r="I33" s="1"/>
      <c r="J33" s="1"/>
    </row>
    <row r="34" spans="4:10">
      <c r="I34" s="1"/>
      <c r="J34" s="1"/>
    </row>
    <row r="35" spans="4:10">
      <c r="H35" s="1"/>
      <c r="I35" s="1"/>
      <c r="J35" s="1"/>
    </row>
    <row r="36" spans="4:10">
      <c r="H36" s="1"/>
      <c r="I36" s="1"/>
      <c r="J36" s="1"/>
    </row>
    <row r="37" spans="4:10">
      <c r="H37" s="1"/>
      <c r="I37" s="1"/>
      <c r="J37" s="1"/>
    </row>
    <row r="38" spans="4:10">
      <c r="H38" s="1"/>
      <c r="I38" s="1"/>
      <c r="J38" s="1"/>
    </row>
    <row r="39" spans="4:10">
      <c r="H39" s="1"/>
      <c r="I39" s="1"/>
      <c r="J39" s="1"/>
    </row>
    <row r="40" spans="4:10">
      <c r="H40" s="1"/>
      <c r="I40" s="1"/>
      <c r="J40" s="1"/>
    </row>
    <row r="41" spans="4:10">
      <c r="D41" s="93"/>
      <c r="H41" s="1"/>
      <c r="I41" s="1"/>
      <c r="J41" s="1"/>
    </row>
    <row r="42" spans="4:10">
      <c r="H42" s="1"/>
      <c r="I42" s="1"/>
      <c r="J42" s="1"/>
    </row>
  </sheetData>
  <sheetProtection sheet="1" objects="1" scenarios="1"/>
  <mergeCells count="2">
    <mergeCell ref="A19:H19"/>
    <mergeCell ref="A20:H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72"/>
  <sheetViews>
    <sheetView zoomScale="71" zoomScaleNormal="71" workbookViewId="0">
      <selection activeCell="D52" sqref="D52"/>
    </sheetView>
  </sheetViews>
  <sheetFormatPr defaultRowHeight="12.75"/>
  <cols>
    <col min="1" max="1" width="9.140625" style="1"/>
    <col min="2" max="2" width="18.5703125" style="1" customWidth="1"/>
    <col min="3" max="5" width="15.7109375" style="1" customWidth="1"/>
    <col min="6" max="6" width="15.7109375" style="1" hidden="1" customWidth="1"/>
    <col min="7" max="8" width="15.7109375" style="1" customWidth="1"/>
    <col min="9" max="16384" width="9.140625" style="1"/>
  </cols>
  <sheetData>
    <row r="1" spans="1:17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7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7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7" ht="20.25">
      <c r="B6" s="103" t="s">
        <v>0</v>
      </c>
      <c r="C6" s="103"/>
      <c r="D6" s="103"/>
      <c r="E6" s="103"/>
      <c r="F6" s="103"/>
      <c r="G6" s="103"/>
      <c r="H6" s="104"/>
      <c r="I6" s="95"/>
      <c r="J6" s="3"/>
      <c r="K6" s="3"/>
      <c r="M6" s="94" t="s">
        <v>107</v>
      </c>
      <c r="N6" s="3"/>
      <c r="O6" s="3"/>
      <c r="P6" s="3"/>
    </row>
    <row r="7" spans="1:17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7">
      <c r="B8" s="3"/>
      <c r="C8" s="17" t="s">
        <v>1</v>
      </c>
      <c r="D8" s="17" t="s">
        <v>2</v>
      </c>
      <c r="E8" s="17" t="s">
        <v>3</v>
      </c>
      <c r="F8" s="17" t="s">
        <v>37</v>
      </c>
      <c r="G8" s="17" t="s">
        <v>119</v>
      </c>
      <c r="H8" s="17" t="s">
        <v>4</v>
      </c>
      <c r="I8" s="17"/>
      <c r="J8" s="3"/>
      <c r="K8" s="3"/>
      <c r="L8" s="3"/>
      <c r="M8" s="3"/>
      <c r="N8" s="3"/>
      <c r="O8" s="3"/>
      <c r="P8" s="3"/>
      <c r="Q8" s="3"/>
    </row>
    <row r="9" spans="1:17">
      <c r="B9" s="29"/>
      <c r="C9" s="18"/>
      <c r="D9" s="18"/>
      <c r="E9" s="18"/>
      <c r="F9" s="18"/>
      <c r="G9" s="18"/>
      <c r="H9" s="18"/>
      <c r="I9" s="12"/>
      <c r="J9" s="3"/>
      <c r="K9" s="3"/>
      <c r="L9" s="3"/>
      <c r="M9" s="3"/>
      <c r="N9" s="3"/>
      <c r="O9" s="3"/>
      <c r="P9" s="3"/>
      <c r="Q9" s="3"/>
    </row>
    <row r="10" spans="1:17">
      <c r="B10" s="30" t="s">
        <v>5</v>
      </c>
      <c r="C10" s="19">
        <v>565</v>
      </c>
      <c r="D10" s="19">
        <v>549</v>
      </c>
      <c r="E10" s="19">
        <v>1190</v>
      </c>
      <c r="F10" s="19">
        <v>1219</v>
      </c>
      <c r="G10" s="19">
        <v>1190</v>
      </c>
      <c r="H10" s="19">
        <v>1188</v>
      </c>
      <c r="I10" s="85"/>
      <c r="J10" s="3"/>
      <c r="K10" s="3"/>
      <c r="L10" s="3"/>
      <c r="M10" s="3"/>
      <c r="N10" s="3"/>
      <c r="O10" s="3"/>
      <c r="P10" s="3"/>
      <c r="Q10" s="3"/>
    </row>
    <row r="11" spans="1:17">
      <c r="B11" s="31"/>
      <c r="C11" s="20"/>
      <c r="D11" s="20"/>
      <c r="E11" s="20"/>
      <c r="F11" s="20"/>
      <c r="G11" s="20"/>
      <c r="H11" s="20"/>
      <c r="I11" s="12"/>
      <c r="J11" s="3"/>
      <c r="K11" s="3"/>
      <c r="L11" s="3"/>
      <c r="M11" s="3"/>
      <c r="N11" s="3"/>
      <c r="O11" s="3"/>
      <c r="P11" s="3"/>
      <c r="Q11" s="3"/>
    </row>
    <row r="12" spans="1:17">
      <c r="B12" s="30" t="s">
        <v>6</v>
      </c>
      <c r="C12" s="19">
        <v>244</v>
      </c>
      <c r="D12" s="19">
        <v>220</v>
      </c>
      <c r="E12" s="19">
        <v>244</v>
      </c>
      <c r="F12" s="19">
        <v>244</v>
      </c>
      <c r="G12" s="19">
        <v>244</v>
      </c>
      <c r="H12" s="19">
        <v>220</v>
      </c>
      <c r="I12" s="85"/>
      <c r="J12" s="3"/>
      <c r="K12" s="3"/>
      <c r="L12" s="3"/>
      <c r="M12" s="3"/>
      <c r="N12" s="3"/>
      <c r="O12" s="3"/>
      <c r="P12" s="3"/>
      <c r="Q12" s="3"/>
    </row>
    <row r="13" spans="1:17">
      <c r="B13" s="31"/>
      <c r="C13" s="20"/>
      <c r="D13" s="20"/>
      <c r="E13" s="20"/>
      <c r="F13" s="20"/>
      <c r="G13" s="20"/>
      <c r="H13" s="20"/>
      <c r="I13" s="12"/>
      <c r="J13" s="3"/>
      <c r="K13" s="3"/>
      <c r="L13" s="3"/>
      <c r="M13" s="3"/>
      <c r="N13" s="3"/>
      <c r="O13" s="3"/>
      <c r="P13" s="3"/>
      <c r="Q13" s="3"/>
    </row>
    <row r="14" spans="1:17">
      <c r="B14" s="30" t="s">
        <v>7</v>
      </c>
      <c r="C14" s="19">
        <v>224</v>
      </c>
      <c r="D14" s="19">
        <v>234</v>
      </c>
      <c r="E14" s="19">
        <v>194</v>
      </c>
      <c r="F14" s="19">
        <v>194</v>
      </c>
      <c r="G14" s="19">
        <v>224</v>
      </c>
      <c r="H14" s="19">
        <v>234</v>
      </c>
      <c r="I14" s="85"/>
      <c r="J14" s="3"/>
      <c r="K14" s="3"/>
      <c r="L14" s="3"/>
      <c r="M14" s="3"/>
      <c r="N14" s="3"/>
      <c r="O14" s="3"/>
      <c r="P14" s="3"/>
      <c r="Q14" s="3"/>
    </row>
    <row r="15" spans="1:17">
      <c r="B15" s="31"/>
      <c r="C15" s="20"/>
      <c r="D15" s="20"/>
      <c r="E15" s="20"/>
      <c r="F15" s="20"/>
      <c r="G15" s="20"/>
      <c r="H15" s="20"/>
      <c r="I15" s="12"/>
      <c r="J15" s="3"/>
      <c r="K15" s="3"/>
      <c r="L15" s="3"/>
      <c r="M15" s="3"/>
      <c r="N15" s="3"/>
      <c r="O15" s="3"/>
      <c r="P15" s="3"/>
      <c r="Q15" s="3"/>
    </row>
    <row r="16" spans="1:17">
      <c r="B16" s="32" t="s">
        <v>8</v>
      </c>
      <c r="C16" s="33">
        <v>27500</v>
      </c>
      <c r="D16" s="33">
        <v>28000</v>
      </c>
      <c r="E16" s="33">
        <v>35000</v>
      </c>
      <c r="F16" s="33">
        <v>35000</v>
      </c>
      <c r="G16" s="33">
        <v>35000</v>
      </c>
      <c r="H16" s="33">
        <v>28700</v>
      </c>
      <c r="I16" s="89"/>
      <c r="J16" s="3"/>
      <c r="K16" s="3"/>
      <c r="L16" s="3"/>
      <c r="M16" s="3"/>
      <c r="N16" s="3"/>
      <c r="O16" s="3"/>
      <c r="P16" s="3"/>
      <c r="Q16" s="3"/>
    </row>
    <row r="17" spans="2:16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ht="12.75" customHeight="1">
      <c r="B18" s="115" t="s">
        <v>102</v>
      </c>
      <c r="C18" s="116"/>
      <c r="D18" s="116"/>
      <c r="E18" s="116"/>
      <c r="F18" s="116"/>
      <c r="G18" s="116"/>
      <c r="H18" s="117"/>
      <c r="I18" s="96"/>
      <c r="J18" s="3"/>
      <c r="K18" s="3"/>
      <c r="L18" s="3"/>
      <c r="M18" s="3" t="s">
        <v>110</v>
      </c>
      <c r="N18" s="3"/>
      <c r="O18" s="3"/>
      <c r="P18" s="3"/>
    </row>
    <row r="19" spans="2:16">
      <c r="B19" s="118"/>
      <c r="C19" s="119"/>
      <c r="D19" s="119"/>
      <c r="E19" s="119"/>
      <c r="F19" s="119"/>
      <c r="G19" s="119"/>
      <c r="H19" s="120"/>
      <c r="I19" s="96"/>
      <c r="J19" s="3"/>
      <c r="K19" s="3"/>
      <c r="L19" s="3"/>
      <c r="M19" s="3"/>
      <c r="N19" s="3"/>
      <c r="O19" s="3"/>
      <c r="P19" s="3"/>
    </row>
    <row r="20" spans="2:16">
      <c r="B20" s="118"/>
      <c r="C20" s="119"/>
      <c r="D20" s="119"/>
      <c r="E20" s="119"/>
      <c r="F20" s="119"/>
      <c r="G20" s="119"/>
      <c r="H20" s="120"/>
      <c r="I20" s="96"/>
      <c r="J20" s="3"/>
      <c r="K20" s="3"/>
      <c r="L20" s="3"/>
      <c r="M20" s="3" t="s">
        <v>109</v>
      </c>
      <c r="N20" s="3"/>
      <c r="O20" s="3"/>
      <c r="P20" s="3"/>
    </row>
    <row r="21" spans="2:16">
      <c r="B21" s="118"/>
      <c r="C21" s="119"/>
      <c r="D21" s="119"/>
      <c r="E21" s="119"/>
      <c r="F21" s="119"/>
      <c r="G21" s="119"/>
      <c r="H21" s="120"/>
      <c r="I21" s="96"/>
      <c r="J21" s="3"/>
      <c r="K21" s="3"/>
      <c r="L21" s="3"/>
      <c r="M21" s="3"/>
      <c r="N21" s="3"/>
      <c r="O21" s="3"/>
      <c r="P21" s="3"/>
    </row>
    <row r="22" spans="2:16">
      <c r="B22" s="121"/>
      <c r="C22" s="122"/>
      <c r="D22" s="122"/>
      <c r="E22" s="122"/>
      <c r="F22" s="122"/>
      <c r="G22" s="122"/>
      <c r="H22" s="123"/>
      <c r="I22" s="96"/>
      <c r="J22" s="3"/>
      <c r="K22" s="3"/>
      <c r="L22" s="3"/>
      <c r="M22" s="3"/>
      <c r="N22" s="3"/>
      <c r="O22" s="3"/>
      <c r="P22" s="3"/>
    </row>
    <row r="23" spans="2:16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93" t="s">
        <v>108</v>
      </c>
      <c r="N23" s="3"/>
      <c r="O23" s="3"/>
      <c r="P23" s="3"/>
    </row>
    <row r="24" spans="2:16" ht="20.25">
      <c r="B24" s="103" t="s">
        <v>24</v>
      </c>
      <c r="C24" s="103"/>
      <c r="D24" s="103"/>
      <c r="E24" s="103"/>
      <c r="F24" s="103"/>
      <c r="G24" s="103"/>
      <c r="H24" s="105"/>
      <c r="I24" s="97"/>
      <c r="J24" s="3"/>
      <c r="K24" s="3"/>
      <c r="L24" s="3"/>
      <c r="M24" s="3"/>
      <c r="N24" s="3"/>
      <c r="O24" s="3"/>
      <c r="P24" s="3"/>
    </row>
    <row r="25" spans="2:16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6">
      <c r="B26" s="3"/>
      <c r="C26" s="17" t="s">
        <v>1</v>
      </c>
      <c r="D26" s="17" t="s">
        <v>2</v>
      </c>
      <c r="E26" s="17" t="s">
        <v>3</v>
      </c>
      <c r="F26" s="17" t="s">
        <v>37</v>
      </c>
      <c r="G26" s="17" t="s">
        <v>119</v>
      </c>
      <c r="H26" s="17" t="s">
        <v>4</v>
      </c>
      <c r="I26" s="3"/>
      <c r="J26" s="3"/>
      <c r="K26" s="3"/>
      <c r="L26" s="3"/>
      <c r="M26" s="3"/>
      <c r="N26" s="3"/>
      <c r="O26" s="3"/>
      <c r="P26" s="3"/>
    </row>
    <row r="27" spans="2:16">
      <c r="B27" s="29"/>
      <c r="C27" s="18"/>
      <c r="D27" s="18"/>
      <c r="E27" s="18"/>
      <c r="F27" s="18"/>
      <c r="G27" s="18"/>
      <c r="H27" s="18"/>
      <c r="I27" s="3"/>
      <c r="J27" s="3"/>
      <c r="K27" s="3"/>
      <c r="L27" s="3"/>
      <c r="M27" s="3"/>
      <c r="N27" s="3"/>
      <c r="O27" s="3"/>
      <c r="P27" s="3"/>
    </row>
    <row r="28" spans="2:16">
      <c r="B28" s="30" t="s">
        <v>5</v>
      </c>
      <c r="C28" s="19">
        <v>565</v>
      </c>
      <c r="D28" s="19">
        <v>549</v>
      </c>
      <c r="E28" s="19">
        <v>1170</v>
      </c>
      <c r="F28" s="19">
        <v>1419</v>
      </c>
      <c r="G28" s="19">
        <v>1170</v>
      </c>
      <c r="H28" s="19">
        <v>1188</v>
      </c>
      <c r="I28" s="3"/>
      <c r="J28" s="3"/>
      <c r="K28" s="3"/>
      <c r="L28" s="3"/>
      <c r="M28" s="3"/>
      <c r="N28" s="3"/>
      <c r="O28" s="3"/>
      <c r="P28" s="3"/>
    </row>
    <row r="29" spans="2:16">
      <c r="B29" s="31"/>
      <c r="C29" s="20"/>
      <c r="D29" s="20"/>
      <c r="E29" s="20"/>
      <c r="F29" s="20"/>
      <c r="G29" s="20"/>
      <c r="H29" s="20"/>
      <c r="I29" s="3"/>
      <c r="J29" s="3"/>
      <c r="K29" s="3"/>
      <c r="L29" s="3"/>
      <c r="M29" s="3"/>
      <c r="N29" s="3"/>
      <c r="O29" s="3"/>
      <c r="P29" s="3"/>
    </row>
    <row r="30" spans="2:16">
      <c r="B30" s="30" t="s">
        <v>6</v>
      </c>
      <c r="C30" s="19">
        <v>444</v>
      </c>
      <c r="D30" s="19">
        <v>220</v>
      </c>
      <c r="E30" s="19">
        <v>444</v>
      </c>
      <c r="F30" s="19">
        <v>220</v>
      </c>
      <c r="G30" s="19">
        <v>444</v>
      </c>
      <c r="H30" s="19">
        <v>220</v>
      </c>
    </row>
    <row r="31" spans="2:16">
      <c r="B31" s="31"/>
      <c r="C31" s="20"/>
      <c r="D31" s="20"/>
      <c r="E31" s="20"/>
      <c r="F31" s="20"/>
      <c r="G31" s="20"/>
      <c r="H31" s="20"/>
    </row>
    <row r="32" spans="2:16">
      <c r="B32" s="30" t="s">
        <v>7</v>
      </c>
      <c r="C32" s="19">
        <v>420</v>
      </c>
      <c r="D32" s="19">
        <v>420</v>
      </c>
      <c r="E32" s="19">
        <v>450</v>
      </c>
      <c r="F32" s="19">
        <v>450</v>
      </c>
      <c r="G32" s="19">
        <v>450</v>
      </c>
      <c r="H32" s="19">
        <v>450</v>
      </c>
    </row>
    <row r="33" spans="2:9">
      <c r="B33" s="31"/>
      <c r="C33" s="20"/>
      <c r="D33" s="20"/>
      <c r="E33" s="20"/>
      <c r="F33" s="20"/>
      <c r="G33" s="20"/>
      <c r="H33" s="20"/>
    </row>
    <row r="34" spans="2:9">
      <c r="B34" s="32" t="s">
        <v>8</v>
      </c>
      <c r="C34" s="33">
        <v>27500</v>
      </c>
      <c r="D34" s="33">
        <v>28000</v>
      </c>
      <c r="E34" s="33">
        <v>35000</v>
      </c>
      <c r="F34" s="33">
        <v>35000</v>
      </c>
      <c r="G34" s="33">
        <v>35000</v>
      </c>
      <c r="H34" s="33">
        <v>28700</v>
      </c>
    </row>
    <row r="35" spans="2:9">
      <c r="B35" s="85"/>
      <c r="C35" s="89"/>
      <c r="D35" s="89"/>
      <c r="E35" s="89"/>
      <c r="F35" s="89"/>
      <c r="G35" s="89"/>
      <c r="H35" s="89"/>
    </row>
    <row r="36" spans="2:9" ht="12.75" customHeight="1">
      <c r="B36" s="139" t="s">
        <v>103</v>
      </c>
      <c r="C36" s="140"/>
      <c r="D36" s="140"/>
      <c r="E36" s="140"/>
      <c r="F36" s="140"/>
      <c r="G36" s="140"/>
      <c r="H36" s="141"/>
    </row>
    <row r="37" spans="2:9">
      <c r="B37" s="142"/>
      <c r="C37" s="143"/>
      <c r="D37" s="143"/>
      <c r="E37" s="143"/>
      <c r="F37" s="143"/>
      <c r="G37" s="143"/>
      <c r="H37" s="144"/>
    </row>
    <row r="38" spans="2:9">
      <c r="B38" s="81"/>
      <c r="C38" s="86"/>
      <c r="D38" s="86"/>
      <c r="E38" s="86"/>
      <c r="F38" s="86"/>
      <c r="G38" s="86"/>
      <c r="H38" s="87"/>
      <c r="I38" s="88"/>
    </row>
    <row r="39" spans="2:9" ht="13.5" customHeight="1">
      <c r="B39" s="142" t="s">
        <v>104</v>
      </c>
      <c r="C39" s="143"/>
      <c r="D39" s="143"/>
      <c r="E39" s="143"/>
      <c r="F39" s="143"/>
      <c r="G39" s="143"/>
      <c r="H39" s="144"/>
      <c r="I39" s="88"/>
    </row>
    <row r="40" spans="2:9" ht="13.5" customHeight="1">
      <c r="B40" s="142"/>
      <c r="C40" s="143"/>
      <c r="D40" s="143"/>
      <c r="E40" s="143"/>
      <c r="F40" s="143"/>
      <c r="G40" s="143"/>
      <c r="H40" s="144"/>
      <c r="I40" s="88"/>
    </row>
    <row r="41" spans="2:9" ht="13.5" customHeight="1">
      <c r="B41" s="142"/>
      <c r="C41" s="143"/>
      <c r="D41" s="143"/>
      <c r="E41" s="143"/>
      <c r="F41" s="143"/>
      <c r="G41" s="143"/>
      <c r="H41" s="144"/>
      <c r="I41" s="88"/>
    </row>
    <row r="42" spans="2:9" ht="13.5" customHeight="1">
      <c r="B42" s="145"/>
      <c r="C42" s="146"/>
      <c r="D42" s="146"/>
      <c r="E42" s="146"/>
      <c r="F42" s="146"/>
      <c r="G42" s="146"/>
      <c r="H42" s="147"/>
      <c r="I42" s="88"/>
    </row>
    <row r="44" spans="2:9" ht="20.25">
      <c r="B44" s="103" t="s">
        <v>25</v>
      </c>
      <c r="C44" s="103"/>
      <c r="D44" s="103"/>
      <c r="E44" s="103"/>
      <c r="F44" s="103"/>
      <c r="G44" s="103"/>
      <c r="H44" s="105"/>
    </row>
    <row r="46" spans="2:9">
      <c r="B46" s="3"/>
      <c r="C46" s="17" t="s">
        <v>1</v>
      </c>
      <c r="D46" s="17" t="s">
        <v>3</v>
      </c>
    </row>
    <row r="47" spans="2:9">
      <c r="B47" s="29"/>
      <c r="C47" s="18"/>
      <c r="D47" s="18"/>
      <c r="E47" s="124" t="s">
        <v>26</v>
      </c>
      <c r="F47" s="125"/>
      <c r="G47" s="125"/>
      <c r="H47" s="126"/>
    </row>
    <row r="48" spans="2:9">
      <c r="B48" s="30" t="s">
        <v>5</v>
      </c>
      <c r="C48" s="19">
        <v>565</v>
      </c>
      <c r="D48" s="19">
        <v>1170</v>
      </c>
      <c r="E48" s="127"/>
      <c r="F48" s="128"/>
      <c r="G48" s="128"/>
      <c r="H48" s="129"/>
    </row>
    <row r="49" spans="2:8">
      <c r="B49" s="31"/>
      <c r="C49" s="20"/>
      <c r="D49" s="20"/>
      <c r="E49" s="127"/>
      <c r="F49" s="128"/>
      <c r="G49" s="128"/>
      <c r="H49" s="129"/>
    </row>
    <row r="50" spans="2:8">
      <c r="B50" s="30" t="s">
        <v>6</v>
      </c>
      <c r="C50" s="19">
        <v>250</v>
      </c>
      <c r="D50" s="19">
        <v>250</v>
      </c>
      <c r="E50" s="127"/>
      <c r="F50" s="128"/>
      <c r="G50" s="128"/>
      <c r="H50" s="129"/>
    </row>
    <row r="51" spans="2:8">
      <c r="B51" s="31"/>
      <c r="C51" s="20"/>
      <c r="D51" s="20"/>
      <c r="E51" s="127"/>
      <c r="F51" s="128"/>
      <c r="G51" s="128"/>
      <c r="H51" s="129"/>
    </row>
    <row r="52" spans="2:8">
      <c r="B52" s="30" t="s">
        <v>7</v>
      </c>
      <c r="C52" s="19">
        <v>250</v>
      </c>
      <c r="D52" s="19">
        <v>250</v>
      </c>
      <c r="E52" s="127"/>
      <c r="F52" s="128"/>
      <c r="G52" s="128"/>
      <c r="H52" s="129"/>
    </row>
    <row r="53" spans="2:8">
      <c r="B53" s="31"/>
      <c r="C53" s="20"/>
      <c r="D53" s="20"/>
      <c r="E53" s="127"/>
      <c r="F53" s="128"/>
      <c r="G53" s="128"/>
      <c r="H53" s="129"/>
    </row>
    <row r="54" spans="2:8">
      <c r="B54" s="32" t="s">
        <v>8</v>
      </c>
      <c r="C54" s="33">
        <v>12000</v>
      </c>
      <c r="D54" s="33">
        <v>16000</v>
      </c>
      <c r="E54" s="130"/>
      <c r="F54" s="131"/>
      <c r="G54" s="131"/>
      <c r="H54" s="132"/>
    </row>
    <row r="56" spans="2:8">
      <c r="B56" s="133" t="s">
        <v>27</v>
      </c>
      <c r="C56" s="134"/>
      <c r="D56" s="134"/>
      <c r="E56" s="134"/>
      <c r="F56" s="134"/>
      <c r="G56" s="134"/>
      <c r="H56" s="135"/>
    </row>
    <row r="58" spans="2:8" ht="20.25">
      <c r="B58" s="103" t="s">
        <v>28</v>
      </c>
      <c r="C58" s="103"/>
      <c r="D58" s="103"/>
      <c r="E58" s="103"/>
      <c r="F58" s="103"/>
      <c r="G58" s="103"/>
      <c r="H58" s="105"/>
    </row>
    <row r="60" spans="2:8">
      <c r="B60" s="106" t="s">
        <v>29</v>
      </c>
      <c r="C60" s="107"/>
      <c r="D60" s="107"/>
      <c r="E60" s="107"/>
      <c r="F60" s="107"/>
      <c r="G60" s="107"/>
      <c r="H60" s="108"/>
    </row>
    <row r="61" spans="2:8">
      <c r="B61" s="81"/>
      <c r="C61" s="36"/>
      <c r="D61" s="36"/>
      <c r="E61" s="36"/>
      <c r="F61" s="36"/>
      <c r="G61" s="36"/>
      <c r="H61" s="37"/>
    </row>
    <row r="62" spans="2:8">
      <c r="B62" s="136" t="s">
        <v>99</v>
      </c>
      <c r="C62" s="137"/>
      <c r="D62" s="137"/>
      <c r="E62" s="137"/>
      <c r="F62" s="137"/>
      <c r="G62" s="137"/>
      <c r="H62" s="138"/>
    </row>
    <row r="63" spans="2:8">
      <c r="B63" s="35"/>
      <c r="C63" s="36"/>
      <c r="D63" s="36"/>
      <c r="E63" s="36"/>
      <c r="F63" s="36"/>
      <c r="G63" s="36"/>
      <c r="H63" s="37"/>
    </row>
    <row r="64" spans="2:8">
      <c r="B64" s="109" t="s">
        <v>30</v>
      </c>
      <c r="C64" s="110"/>
      <c r="D64" s="110"/>
      <c r="E64" s="110"/>
      <c r="F64" s="110"/>
      <c r="G64" s="110"/>
      <c r="H64" s="111"/>
    </row>
    <row r="65" spans="2:8">
      <c r="B65" s="109"/>
      <c r="C65" s="110"/>
      <c r="D65" s="110"/>
      <c r="E65" s="110"/>
      <c r="F65" s="110"/>
      <c r="G65" s="110"/>
      <c r="H65" s="111"/>
    </row>
    <row r="66" spans="2:8">
      <c r="B66" s="109"/>
      <c r="C66" s="110"/>
      <c r="D66" s="110"/>
      <c r="E66" s="110"/>
      <c r="F66" s="110"/>
      <c r="G66" s="110"/>
      <c r="H66" s="111"/>
    </row>
    <row r="67" spans="2:8">
      <c r="B67" s="109" t="s">
        <v>31</v>
      </c>
      <c r="C67" s="110"/>
      <c r="D67" s="110"/>
      <c r="E67" s="110"/>
      <c r="F67" s="110"/>
      <c r="G67" s="110"/>
      <c r="H67" s="111"/>
    </row>
    <row r="68" spans="2:8">
      <c r="B68" s="109"/>
      <c r="C68" s="110"/>
      <c r="D68" s="110"/>
      <c r="E68" s="110"/>
      <c r="F68" s="110"/>
      <c r="G68" s="110"/>
      <c r="H68" s="111"/>
    </row>
    <row r="69" spans="2:8">
      <c r="B69" s="112"/>
      <c r="C69" s="113"/>
      <c r="D69" s="113"/>
      <c r="E69" s="113"/>
      <c r="F69" s="113"/>
      <c r="G69" s="113"/>
      <c r="H69" s="114"/>
    </row>
    <row r="72" spans="2:8">
      <c r="B72" s="34"/>
    </row>
  </sheetData>
  <sheetProtection sheet="1" objects="1" scenarios="1"/>
  <mergeCells count="13">
    <mergeCell ref="B6:H6"/>
    <mergeCell ref="B44:H44"/>
    <mergeCell ref="B60:H60"/>
    <mergeCell ref="B64:H66"/>
    <mergeCell ref="B67:H69"/>
    <mergeCell ref="B18:H22"/>
    <mergeCell ref="E47:H54"/>
    <mergeCell ref="B56:H56"/>
    <mergeCell ref="B24:H24"/>
    <mergeCell ref="B58:H58"/>
    <mergeCell ref="B62:H62"/>
    <mergeCell ref="B36:H37"/>
    <mergeCell ref="B39:H42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5748031496062992"/>
  <pageSetup paperSize="9" scale="69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4:I51"/>
  <sheetViews>
    <sheetView zoomScale="130" workbookViewId="0">
      <pane ySplit="4" topLeftCell="A5" activePane="bottomLeft" state="frozen"/>
      <selection pane="bottomLeft" activeCell="D8" sqref="D8"/>
    </sheetView>
  </sheetViews>
  <sheetFormatPr defaultRowHeight="12.75"/>
  <cols>
    <col min="1" max="1" width="42.7109375" style="3" bestFit="1" customWidth="1"/>
    <col min="2" max="7" width="15.7109375" style="3" customWidth="1"/>
    <col min="8" max="16384" width="9.140625" style="3"/>
  </cols>
  <sheetData>
    <row r="4" spans="1:7">
      <c r="B4" s="4" t="s">
        <v>1</v>
      </c>
      <c r="C4" s="4" t="s">
        <v>2</v>
      </c>
      <c r="D4" s="4" t="s">
        <v>3</v>
      </c>
      <c r="E4" s="4" t="s">
        <v>119</v>
      </c>
      <c r="F4" s="17" t="s">
        <v>37</v>
      </c>
      <c r="G4" s="4" t="s">
        <v>4</v>
      </c>
    </row>
    <row r="5" spans="1:7">
      <c r="B5" s="5"/>
      <c r="C5" s="5"/>
      <c r="D5" s="5"/>
      <c r="E5" s="5"/>
      <c r="F5" s="5"/>
      <c r="G5" s="5"/>
    </row>
    <row r="6" spans="1:7">
      <c r="A6" s="6" t="s">
        <v>12</v>
      </c>
      <c r="B6" s="7" t="s">
        <v>13</v>
      </c>
      <c r="C6" s="7" t="s">
        <v>13</v>
      </c>
      <c r="D6" s="8">
        <f>'OOG calculator'!D22</f>
        <v>0</v>
      </c>
      <c r="E6" s="8">
        <f>'OOG calculator'!F22</f>
        <v>0</v>
      </c>
      <c r="F6" s="8">
        <f>'OOG calculator'!E22</f>
        <v>0</v>
      </c>
      <c r="G6" s="7" t="s">
        <v>13</v>
      </c>
    </row>
    <row r="7" spans="1:7">
      <c r="B7" s="9"/>
      <c r="C7" s="9"/>
      <c r="D7" s="9"/>
      <c r="E7" s="9"/>
      <c r="F7" s="9"/>
      <c r="G7" s="9"/>
    </row>
    <row r="8" spans="1:7">
      <c r="A8" s="6" t="s">
        <v>11</v>
      </c>
      <c r="B8" s="8">
        <f>'OOG calculator'!B24</f>
        <v>0</v>
      </c>
      <c r="C8" s="7" t="s">
        <v>13</v>
      </c>
      <c r="D8" s="8">
        <f>'OOG calculator'!D24</f>
        <v>0</v>
      </c>
      <c r="E8" s="8">
        <f>'OOG calculator'!F24</f>
        <v>0</v>
      </c>
      <c r="F8" s="8">
        <f>'OOG calculator'!E24</f>
        <v>0</v>
      </c>
      <c r="G8" s="7" t="s">
        <v>13</v>
      </c>
    </row>
    <row r="9" spans="1:7">
      <c r="B9" s="9"/>
      <c r="C9" s="9"/>
      <c r="D9" s="9"/>
      <c r="E9" s="9"/>
      <c r="F9" s="9"/>
      <c r="G9" s="9"/>
    </row>
    <row r="10" spans="1:7">
      <c r="A10" s="6" t="s">
        <v>10</v>
      </c>
      <c r="B10" s="8">
        <f>'OOG calculator'!B26</f>
        <v>0</v>
      </c>
      <c r="C10" s="8">
        <f>'OOG calculator'!C26</f>
        <v>0</v>
      </c>
      <c r="D10" s="8">
        <f>'OOG calculator'!D26</f>
        <v>0</v>
      </c>
      <c r="E10" s="8">
        <f>'OOG calculator'!F26</f>
        <v>0</v>
      </c>
      <c r="F10" s="8">
        <f>'OOG calculator'!E26</f>
        <v>0</v>
      </c>
      <c r="G10" s="8">
        <f>'OOG calculator'!G26</f>
        <v>0</v>
      </c>
    </row>
    <row r="13" spans="1:7">
      <c r="A13" s="6" t="s">
        <v>14</v>
      </c>
      <c r="B13" s="10">
        <v>1</v>
      </c>
      <c r="C13" s="10">
        <v>1</v>
      </c>
      <c r="D13" s="10">
        <v>1</v>
      </c>
      <c r="E13" s="10">
        <v>1</v>
      </c>
      <c r="F13" s="10">
        <v>1</v>
      </c>
      <c r="G13" s="10">
        <v>1</v>
      </c>
    </row>
    <row r="14" spans="1:7">
      <c r="A14" s="6"/>
      <c r="B14" s="9"/>
      <c r="C14" s="9"/>
      <c r="D14" s="9"/>
      <c r="E14" s="9"/>
      <c r="F14" s="9"/>
      <c r="G14" s="9"/>
    </row>
    <row r="15" spans="1:7">
      <c r="A15" s="6" t="s">
        <v>49</v>
      </c>
      <c r="B15" s="8">
        <f>IF(B$8&gt;0,2,0)</f>
        <v>0</v>
      </c>
      <c r="C15" s="7" t="s">
        <v>13</v>
      </c>
      <c r="D15" s="8">
        <f>IF(D8&gt;0,2,0)</f>
        <v>0</v>
      </c>
      <c r="E15" s="8">
        <f>IF(E8&gt;0,2,0)</f>
        <v>0</v>
      </c>
      <c r="F15" s="8">
        <f>IF('OOG calculator'!E12&gt;=244,2,0)</f>
        <v>0</v>
      </c>
      <c r="G15" s="7" t="s">
        <v>13</v>
      </c>
    </row>
    <row r="16" spans="1:7">
      <c r="A16" s="6"/>
      <c r="B16" s="40"/>
      <c r="C16" s="41"/>
      <c r="D16" s="40"/>
      <c r="E16" s="40"/>
      <c r="F16" s="40"/>
      <c r="G16" s="41"/>
    </row>
    <row r="17" spans="1:7">
      <c r="A17" s="6" t="s">
        <v>42</v>
      </c>
      <c r="B17" s="7" t="s">
        <v>16</v>
      </c>
      <c r="C17" s="7" t="s">
        <v>16</v>
      </c>
      <c r="D17" s="7" t="s">
        <v>16</v>
      </c>
      <c r="E17" s="7" t="s">
        <v>16</v>
      </c>
      <c r="F17" s="8" t="b">
        <f>AND(F$6&lt;=0,F$10&gt;0)</f>
        <v>0</v>
      </c>
      <c r="G17" s="7" t="s">
        <v>16</v>
      </c>
    </row>
    <row r="18" spans="1:7">
      <c r="B18" s="9"/>
      <c r="C18" s="9"/>
      <c r="D18" s="9"/>
      <c r="E18" s="9"/>
      <c r="F18" s="9"/>
      <c r="G18" s="9"/>
    </row>
    <row r="19" spans="1:7">
      <c r="A19" s="6" t="s">
        <v>40</v>
      </c>
      <c r="B19" s="8">
        <f>IF(B$10&gt;0,2,0)</f>
        <v>0</v>
      </c>
      <c r="C19" s="8">
        <f>IF(C$10&gt;0,2,0)</f>
        <v>0</v>
      </c>
      <c r="D19" s="8">
        <f>IF(D$10&gt;0,1,)</f>
        <v>0</v>
      </c>
      <c r="E19" s="8">
        <f>IF(E$10&gt;0,1,)</f>
        <v>0</v>
      </c>
      <c r="F19" s="8">
        <f>IF(F$17=TRUE,1,0)</f>
        <v>0</v>
      </c>
      <c r="G19" s="8">
        <f>IF(G$10&gt;0,1,0)</f>
        <v>0</v>
      </c>
    </row>
    <row r="20" spans="1:7">
      <c r="B20" s="9"/>
      <c r="C20" s="9"/>
      <c r="D20" s="9"/>
      <c r="E20" s="9"/>
      <c r="F20" s="9"/>
      <c r="G20" s="9"/>
    </row>
    <row r="21" spans="1:7">
      <c r="A21" s="6" t="s">
        <v>43</v>
      </c>
      <c r="B21" s="7" t="s">
        <v>16</v>
      </c>
      <c r="C21" s="7" t="s">
        <v>16</v>
      </c>
      <c r="D21" s="7" t="s">
        <v>16</v>
      </c>
      <c r="E21" s="7" t="s">
        <v>16</v>
      </c>
      <c r="F21" s="8" t="b">
        <f>AND(F$6&lt;=0,F$10&gt;259)</f>
        <v>0</v>
      </c>
      <c r="G21" s="7" t="s">
        <v>16</v>
      </c>
    </row>
    <row r="22" spans="1:7">
      <c r="B22" s="9"/>
      <c r="C22" s="9"/>
      <c r="D22" s="9"/>
      <c r="E22" s="9"/>
      <c r="F22" s="9"/>
      <c r="G22" s="9"/>
    </row>
    <row r="23" spans="1:7">
      <c r="A23" s="6" t="s">
        <v>41</v>
      </c>
      <c r="B23" s="8" t="s">
        <v>32</v>
      </c>
      <c r="C23" s="8" t="s">
        <v>32</v>
      </c>
      <c r="D23" s="8">
        <f>IF(D$10&gt;259,1,0)</f>
        <v>0</v>
      </c>
      <c r="E23" s="8">
        <f>IF(E$10&gt;259,1,0)</f>
        <v>0</v>
      </c>
      <c r="F23" s="8">
        <f>IF(F$21=TRUE,1,0)</f>
        <v>0</v>
      </c>
      <c r="G23" s="8">
        <f>IF(G$10&gt;266,1,0)</f>
        <v>0</v>
      </c>
    </row>
    <row r="24" spans="1:7">
      <c r="B24" s="9"/>
      <c r="C24" s="9"/>
      <c r="D24" s="9"/>
      <c r="E24" s="9"/>
      <c r="F24" s="9"/>
      <c r="G24" s="9"/>
    </row>
    <row r="25" spans="1:7">
      <c r="A25" s="6" t="s">
        <v>35</v>
      </c>
      <c r="B25" s="8" t="b">
        <f>AND(B$8&gt;0,B$10&gt;0)</f>
        <v>0</v>
      </c>
      <c r="C25" s="7" t="s">
        <v>16</v>
      </c>
      <c r="D25" s="8" t="b">
        <f>AND(D$8&gt;0,D$10&gt;0)</f>
        <v>0</v>
      </c>
      <c r="E25" s="8" t="b">
        <f>AND(E$8&gt;0,E$10&gt;0)</f>
        <v>0</v>
      </c>
      <c r="F25" s="8" t="b">
        <f>AND(F$8&gt;0,F$10&gt;0,F6&lt;=0)</f>
        <v>0</v>
      </c>
      <c r="G25" s="7" t="s">
        <v>16</v>
      </c>
    </row>
    <row r="26" spans="1:7">
      <c r="A26" s="6"/>
      <c r="B26" s="9"/>
      <c r="C26" s="38"/>
      <c r="D26" s="9"/>
      <c r="E26" s="9"/>
      <c r="F26" s="9"/>
      <c r="G26" s="38"/>
    </row>
    <row r="27" spans="1:7">
      <c r="A27" s="6" t="s">
        <v>33</v>
      </c>
      <c r="B27" s="8">
        <f>IF(B$25=TRUE,4,0)</f>
        <v>0</v>
      </c>
      <c r="C27" s="7" t="s">
        <v>16</v>
      </c>
      <c r="D27" s="8">
        <f>IF(D$25=TRUE,2,0)</f>
        <v>0</v>
      </c>
      <c r="E27" s="8">
        <f>IF(E$25=TRUE,2,0)</f>
        <v>0</v>
      </c>
      <c r="F27" s="8">
        <f>IF(F$25=TRUE,2,0)</f>
        <v>0</v>
      </c>
      <c r="G27" s="7" t="s">
        <v>16</v>
      </c>
    </row>
    <row r="28" spans="1:7">
      <c r="A28" s="6"/>
      <c r="B28" s="9"/>
      <c r="C28" s="38"/>
      <c r="D28" s="9"/>
      <c r="E28" s="9"/>
      <c r="F28" s="9"/>
      <c r="G28" s="38"/>
    </row>
    <row r="29" spans="1:7">
      <c r="A29" s="6" t="s">
        <v>36</v>
      </c>
      <c r="B29" s="7" t="s">
        <v>16</v>
      </c>
      <c r="C29" s="7" t="s">
        <v>16</v>
      </c>
      <c r="D29" s="8" t="b">
        <f>AND(D$8&gt;0,D$10&gt;259)</f>
        <v>0</v>
      </c>
      <c r="E29" s="8" t="b">
        <f>AND(E$8&gt;0,E$10&gt;259)</f>
        <v>0</v>
      </c>
      <c r="F29" s="8" t="b">
        <f>AND(F$8&gt;0,F$10&gt;259)</f>
        <v>0</v>
      </c>
      <c r="G29" s="7" t="s">
        <v>16</v>
      </c>
    </row>
    <row r="30" spans="1:7">
      <c r="B30" s="9"/>
      <c r="C30" s="9"/>
      <c r="D30" s="9"/>
      <c r="E30" s="9"/>
      <c r="F30" s="9"/>
      <c r="G30" s="9"/>
    </row>
    <row r="31" spans="1:7">
      <c r="A31" s="6" t="s">
        <v>34</v>
      </c>
      <c r="B31" s="7" t="s">
        <v>16</v>
      </c>
      <c r="C31" s="7" t="s">
        <v>16</v>
      </c>
      <c r="D31" s="8">
        <f>IF(D$29=TRUE,2,0)</f>
        <v>0</v>
      </c>
      <c r="E31" s="8">
        <f>IF(E$29=TRUE,2,0)</f>
        <v>0</v>
      </c>
      <c r="F31" s="8">
        <f>IF(F$29=TRUE,2,0)</f>
        <v>0</v>
      </c>
      <c r="G31" s="7" t="s">
        <v>16</v>
      </c>
    </row>
    <row r="32" spans="1:7">
      <c r="A32" s="6"/>
      <c r="B32" s="38"/>
      <c r="C32" s="38"/>
      <c r="D32" s="9"/>
      <c r="E32" s="9"/>
      <c r="F32" s="9"/>
      <c r="G32" s="38"/>
    </row>
    <row r="33" spans="1:9">
      <c r="A33" s="6" t="s">
        <v>46</v>
      </c>
      <c r="B33" s="7" t="s">
        <v>13</v>
      </c>
      <c r="C33" s="7" t="s">
        <v>13</v>
      </c>
      <c r="D33" s="7" t="s">
        <v>13</v>
      </c>
      <c r="E33" s="7" t="s">
        <v>13</v>
      </c>
      <c r="F33" s="8">
        <f>IF('OOG calculator'!E10&gt;1190,4,1)</f>
        <v>1</v>
      </c>
      <c r="G33" s="7" t="s">
        <v>13</v>
      </c>
    </row>
    <row r="34" spans="1:9">
      <c r="B34" s="9"/>
      <c r="C34" s="9"/>
      <c r="D34" s="9"/>
      <c r="E34" s="9"/>
      <c r="F34" s="9"/>
      <c r="G34" s="9"/>
    </row>
    <row r="35" spans="1:9">
      <c r="A35" s="6" t="s">
        <v>47</v>
      </c>
      <c r="B35" s="7" t="s">
        <v>13</v>
      </c>
      <c r="C35" s="7" t="s">
        <v>13</v>
      </c>
      <c r="D35" s="7" t="s">
        <v>13</v>
      </c>
      <c r="E35" s="7" t="s">
        <v>13</v>
      </c>
      <c r="F35" s="8">
        <f>IF('OOG calculator'!E10&gt;1190,12,0)</f>
        <v>0</v>
      </c>
      <c r="G35" s="7" t="s">
        <v>13</v>
      </c>
    </row>
    <row r="36" spans="1:9">
      <c r="B36" s="9"/>
      <c r="C36" s="9"/>
      <c r="D36" s="9"/>
      <c r="E36" s="9"/>
      <c r="F36" s="9"/>
      <c r="G36" s="9"/>
    </row>
    <row r="37" spans="1:9">
      <c r="A37" s="6" t="s">
        <v>39</v>
      </c>
      <c r="B37" s="7" t="s">
        <v>16</v>
      </c>
      <c r="C37" s="7" t="s">
        <v>16</v>
      </c>
      <c r="D37" s="7" t="s">
        <v>16</v>
      </c>
      <c r="E37" s="7" t="s">
        <v>16</v>
      </c>
      <c r="F37" s="8" t="b">
        <f>AND(F$6&gt;0,F$8&gt;0)</f>
        <v>0</v>
      </c>
      <c r="G37" s="7" t="s">
        <v>16</v>
      </c>
    </row>
    <row r="38" spans="1:9">
      <c r="A38" s="6"/>
      <c r="B38" s="38"/>
      <c r="C38" s="38"/>
      <c r="D38" s="9"/>
      <c r="E38" s="9"/>
      <c r="F38" s="9"/>
      <c r="G38" s="38"/>
    </row>
    <row r="39" spans="1:9">
      <c r="A39" s="6" t="s">
        <v>38</v>
      </c>
      <c r="B39" s="7" t="s">
        <v>16</v>
      </c>
      <c r="C39" s="7" t="s">
        <v>16</v>
      </c>
      <c r="D39" s="7" t="s">
        <v>16</v>
      </c>
      <c r="E39" s="7" t="s">
        <v>16</v>
      </c>
      <c r="F39" s="8">
        <f>IF(F$37=TRUE,8,0)</f>
        <v>0</v>
      </c>
      <c r="G39" s="7" t="s">
        <v>16</v>
      </c>
    </row>
    <row r="40" spans="1:9">
      <c r="A40" s="6"/>
      <c r="B40" s="38"/>
      <c r="C40" s="38"/>
      <c r="D40" s="38"/>
      <c r="E40" s="38"/>
      <c r="F40" s="9"/>
      <c r="G40" s="38"/>
      <c r="H40" s="12"/>
      <c r="I40" s="12"/>
    </row>
    <row r="41" spans="1:9">
      <c r="A41" s="6" t="s">
        <v>48</v>
      </c>
      <c r="B41" s="7" t="s">
        <v>16</v>
      </c>
      <c r="C41" s="7" t="s">
        <v>16</v>
      </c>
      <c r="D41" s="7" t="s">
        <v>16</v>
      </c>
      <c r="E41" s="7" t="s">
        <v>16</v>
      </c>
      <c r="F41" s="8">
        <f>IF(F6&gt;0,1,0)</f>
        <v>0</v>
      </c>
      <c r="G41" s="7" t="s">
        <v>16</v>
      </c>
      <c r="H41" s="42"/>
      <c r="I41" s="42"/>
    </row>
    <row r="42" spans="1:9">
      <c r="A42" s="6"/>
      <c r="B42" s="38"/>
      <c r="C42" s="38"/>
      <c r="D42" s="38"/>
      <c r="E42" s="38"/>
      <c r="F42" s="9"/>
      <c r="G42" s="38"/>
      <c r="H42" s="12"/>
      <c r="I42" s="12"/>
    </row>
    <row r="43" spans="1:9">
      <c r="A43" s="6" t="s">
        <v>15</v>
      </c>
      <c r="B43" s="8">
        <f>IF(AND(B8&gt;0,B10=0),9,IF(AND(B8&gt;0,B10&gt;0),9,IF(AND(B8=0,B10&gt;0),3,1)))</f>
        <v>1</v>
      </c>
      <c r="C43" s="8">
        <f>C13+C19</f>
        <v>1</v>
      </c>
      <c r="D43" s="8">
        <f>D$13+D$15+D$19+D23+D$27+D31</f>
        <v>1</v>
      </c>
      <c r="E43" s="8">
        <f>E$13+E$15+E$19+E23+E$27+E31</f>
        <v>1</v>
      </c>
      <c r="F43" s="8">
        <f>(F$13*F33)+F35+F15+F$19+F23+F$27+F31+F39+F41</f>
        <v>1</v>
      </c>
      <c r="G43" s="8">
        <f>G$13+G$19+G23</f>
        <v>1</v>
      </c>
    </row>
    <row r="44" spans="1:9">
      <c r="B44" s="9"/>
      <c r="C44" s="9"/>
      <c r="D44" s="9"/>
      <c r="E44" s="9"/>
      <c r="F44" s="9"/>
      <c r="G44" s="9"/>
    </row>
    <row r="45" spans="1:9">
      <c r="A45" s="6" t="s">
        <v>113</v>
      </c>
      <c r="B45" s="7" t="s">
        <v>16</v>
      </c>
      <c r="C45" s="7" t="s">
        <v>16</v>
      </c>
      <c r="D45" s="8" t="b">
        <f>AND('OOG calculator'!D10&gt;1170,'OOG calculator'!D12&gt;220)</f>
        <v>0</v>
      </c>
      <c r="E45" s="8" t="b">
        <f>AND('OOG calculator'!F10&gt;1170,'OOG calculator'!F12&gt;220)</f>
        <v>0</v>
      </c>
      <c r="F45" s="8" t="b">
        <f>AND('OOG calculator'!E10&gt;1170,'OOG calculator'!E12&gt;244)</f>
        <v>0</v>
      </c>
      <c r="G45" s="7" t="s">
        <v>16</v>
      </c>
    </row>
    <row r="46" spans="1:9">
      <c r="A46" s="6"/>
      <c r="B46" s="31"/>
      <c r="C46" s="45"/>
      <c r="D46" s="43"/>
      <c r="E46" s="43"/>
      <c r="F46" s="46"/>
      <c r="G46" s="44"/>
    </row>
    <row r="47" spans="1:9">
      <c r="A47" s="6" t="s">
        <v>114</v>
      </c>
      <c r="B47" s="7" t="s">
        <v>16</v>
      </c>
      <c r="C47" s="7" t="s">
        <v>16</v>
      </c>
      <c r="D47" s="91" t="str">
        <f>IF(D$45=TRUE,"Pls ensure cornercastings are NOT covered by piece", " " )</f>
        <v xml:space="preserve"> </v>
      </c>
      <c r="E47" s="91" t="str">
        <f>IF(E$45=TRUE,"Pls ensure cornercastings are NOT covered by piece", " " )</f>
        <v xml:space="preserve"> </v>
      </c>
      <c r="F47" s="8" t="str">
        <f>IF(F$45=TRUE,"Your item is both Overwide and Overlenght. This is not possible to handle unitized. Pls approach CENBBK for BB quote", " ")</f>
        <v xml:space="preserve"> </v>
      </c>
      <c r="G47" s="7" t="s">
        <v>16</v>
      </c>
    </row>
    <row r="48" spans="1:9">
      <c r="B48" s="20"/>
      <c r="C48" s="20"/>
      <c r="D48" s="20"/>
      <c r="E48" s="20"/>
      <c r="F48" s="20"/>
      <c r="G48" s="20"/>
    </row>
    <row r="49" spans="1:7">
      <c r="A49" s="6" t="s">
        <v>111</v>
      </c>
      <c r="B49" s="8" t="b">
        <f>AND(Calculation!B8&gt;0,Calculation!B10&gt;=0)</f>
        <v>0</v>
      </c>
      <c r="C49" s="7" t="s">
        <v>16</v>
      </c>
      <c r="D49" s="8" t="b">
        <f>IF('OOG calculator'!D10&gt;1190,TRUE,IF(AND('OOG calculator'!D10&gt;1170, 'OOG calculator'!D12&gt;220),TRUE,FALSE))</f>
        <v>0</v>
      </c>
      <c r="E49" s="8" t="b">
        <f>IF('OOG calculator'!F10&gt;1190,TRUE,IF(AND('OOG calculator'!F10&gt;1170, 'OOG calculator'!F12&gt;220),TRUE,FALSE))</f>
        <v>0</v>
      </c>
      <c r="F49" s="8" t="b">
        <f>IF('OOG calculator'!E10&gt;1190,TRUE,IF(AND('OOG calculator'!E10&gt;1170, 'OOG calculator'!E12&gt;220),TRUE,FALSE))</f>
        <v>0</v>
      </c>
      <c r="G49" s="7" t="s">
        <v>16</v>
      </c>
    </row>
    <row r="50" spans="1:7">
      <c r="B50" s="20"/>
      <c r="C50" s="20"/>
      <c r="D50" s="20"/>
      <c r="E50" s="20"/>
      <c r="F50" s="20"/>
      <c r="G50" s="20"/>
    </row>
    <row r="51" spans="1:7">
      <c r="A51" s="6" t="s">
        <v>106</v>
      </c>
      <c r="B51" s="91" t="str">
        <f>IF(B$49=TRUE,"On deck", "Under deck" )</f>
        <v>Under deck</v>
      </c>
      <c r="C51" s="91" t="str">
        <f>IF(C$49=TRUE,"Under deck", "On deck" )</f>
        <v>On deck</v>
      </c>
      <c r="D51" s="91" t="str">
        <f>IF(D$49=TRUE,"On deck", "Under deck" )</f>
        <v>Under deck</v>
      </c>
      <c r="E51" s="91" t="str">
        <f>IF(E$49=TRUE,"On deck", "Under deck" )</f>
        <v>Under deck</v>
      </c>
      <c r="F51" s="91" t="str">
        <f>IF(F$49=TRUE,"On deck", "Under deck" )</f>
        <v>Under deck</v>
      </c>
      <c r="G51" s="91" t="str">
        <f>IF(G$49=TRUE,"On deck", "Under deck" )</f>
        <v>Under deck</v>
      </c>
    </row>
  </sheetData>
  <sheetProtection sheet="1" objects="1" scenarios="1"/>
  <phoneticPr fontId="0" type="noConversion"/>
  <pageMargins left="0.18" right="0.17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39"/>
  <sheetViews>
    <sheetView tabSelected="1" topLeftCell="A22" zoomScale="130" workbookViewId="0">
      <selection activeCell="G14" sqref="G14"/>
    </sheetView>
  </sheetViews>
  <sheetFormatPr defaultRowHeight="12.75"/>
  <cols>
    <col min="1" max="1" width="23.140625" style="1" customWidth="1"/>
    <col min="2" max="7" width="16.7109375" style="11" customWidth="1"/>
    <col min="8" max="16384" width="9.140625" style="1"/>
  </cols>
  <sheetData>
    <row r="1" spans="1:12">
      <c r="A1" s="3"/>
      <c r="B1" s="21"/>
      <c r="C1" s="21"/>
      <c r="D1" s="21"/>
      <c r="E1" s="21"/>
      <c r="F1" s="21"/>
      <c r="G1" s="21"/>
      <c r="H1" s="3"/>
    </row>
    <row r="2" spans="1:12">
      <c r="A2" s="3"/>
      <c r="B2" s="21"/>
      <c r="C2" s="21"/>
      <c r="D2" s="21"/>
      <c r="E2" s="21"/>
      <c r="F2" s="21"/>
      <c r="G2" s="21"/>
      <c r="H2" s="3"/>
    </row>
    <row r="3" spans="1:12">
      <c r="A3" s="3"/>
      <c r="B3" s="21"/>
      <c r="C3" s="21"/>
      <c r="D3" s="21"/>
      <c r="E3" s="21"/>
      <c r="F3" s="21"/>
      <c r="G3" s="21"/>
      <c r="H3" s="3"/>
    </row>
    <row r="4" spans="1:12">
      <c r="A4" s="3"/>
      <c r="B4" s="21"/>
      <c r="C4" s="21"/>
      <c r="D4" s="21"/>
      <c r="E4" s="21"/>
      <c r="F4" s="21"/>
      <c r="G4" s="21"/>
      <c r="H4" s="3"/>
    </row>
    <row r="5" spans="1:12">
      <c r="A5" s="3"/>
      <c r="B5" s="21"/>
      <c r="C5" s="21"/>
      <c r="D5" s="21"/>
      <c r="E5" s="21"/>
      <c r="F5" s="21"/>
      <c r="G5" s="21"/>
      <c r="H5" s="3"/>
    </row>
    <row r="6" spans="1:12">
      <c r="A6" s="3"/>
      <c r="B6" s="25" t="s">
        <v>98</v>
      </c>
      <c r="C6" s="21"/>
      <c r="D6" s="21"/>
      <c r="E6" s="21"/>
      <c r="F6" s="21"/>
      <c r="G6" s="21"/>
      <c r="H6" s="3"/>
    </row>
    <row r="7" spans="1:12">
      <c r="A7" s="3"/>
      <c r="B7" s="148" t="s">
        <v>18</v>
      </c>
      <c r="C7" s="148"/>
      <c r="D7" s="148"/>
      <c r="E7" s="148"/>
      <c r="F7" s="148"/>
      <c r="G7" s="148"/>
      <c r="H7" s="148"/>
      <c r="I7" s="148"/>
      <c r="J7" s="148"/>
    </row>
    <row r="8" spans="1:12">
      <c r="A8" s="12"/>
      <c r="B8" s="4" t="s">
        <v>1</v>
      </c>
      <c r="C8" s="4" t="s">
        <v>2</v>
      </c>
      <c r="D8" s="4" t="s">
        <v>3</v>
      </c>
      <c r="E8" s="17" t="s">
        <v>37</v>
      </c>
      <c r="F8" s="17" t="s">
        <v>119</v>
      </c>
      <c r="G8" s="4" t="s">
        <v>4</v>
      </c>
      <c r="H8" s="3"/>
    </row>
    <row r="9" spans="1:12">
      <c r="A9" s="13"/>
      <c r="B9" s="5"/>
      <c r="C9" s="5"/>
      <c r="D9" s="5"/>
      <c r="E9" s="5"/>
      <c r="F9" s="5"/>
      <c r="G9" s="5"/>
      <c r="H9" s="3"/>
    </row>
    <row r="10" spans="1:12">
      <c r="A10" s="14" t="s">
        <v>5</v>
      </c>
      <c r="B10" s="2"/>
      <c r="C10" s="2"/>
      <c r="D10" s="2"/>
      <c r="E10" s="2"/>
      <c r="F10" s="2"/>
      <c r="G10" s="2"/>
      <c r="H10" s="3"/>
      <c r="I10" s="3"/>
    </row>
    <row r="11" spans="1:12">
      <c r="A11" s="13"/>
      <c r="B11" s="9"/>
      <c r="C11" s="9"/>
      <c r="D11" s="9"/>
      <c r="E11" s="9"/>
      <c r="F11" s="9"/>
      <c r="G11" s="9"/>
      <c r="H11" s="3"/>
      <c r="I11" s="3"/>
    </row>
    <row r="12" spans="1:12">
      <c r="A12" s="14" t="s">
        <v>6</v>
      </c>
      <c r="B12" s="2"/>
      <c r="C12" s="2"/>
      <c r="D12" s="2"/>
      <c r="E12" s="2"/>
      <c r="F12" s="2"/>
      <c r="G12" s="2"/>
      <c r="H12" s="3"/>
      <c r="I12" s="3"/>
    </row>
    <row r="13" spans="1:12">
      <c r="A13" s="13"/>
      <c r="B13" s="9"/>
      <c r="C13" s="9"/>
      <c r="D13" s="9"/>
      <c r="E13" s="99"/>
      <c r="F13" s="99"/>
      <c r="G13" s="9"/>
      <c r="H13" s="3"/>
      <c r="I13" s="3"/>
    </row>
    <row r="14" spans="1:12">
      <c r="A14" s="14" t="s">
        <v>7</v>
      </c>
      <c r="B14" s="2"/>
      <c r="C14" s="2"/>
      <c r="D14" s="2"/>
      <c r="E14" s="2"/>
      <c r="F14" s="2"/>
      <c r="G14" s="2"/>
      <c r="H14" s="3"/>
      <c r="I14" s="3"/>
      <c r="L14" s="39"/>
    </row>
    <row r="15" spans="1:12">
      <c r="A15" s="13"/>
      <c r="B15" s="9"/>
      <c r="C15" s="9"/>
      <c r="D15" s="9"/>
      <c r="E15" s="99"/>
      <c r="F15" s="99"/>
      <c r="G15" s="9"/>
      <c r="H15" s="3"/>
      <c r="I15" s="3"/>
    </row>
    <row r="16" spans="1:12">
      <c r="A16" s="14" t="s">
        <v>9</v>
      </c>
      <c r="B16" s="2"/>
      <c r="C16" s="2"/>
      <c r="D16" s="2"/>
      <c r="E16" s="2"/>
      <c r="F16" s="2"/>
      <c r="G16" s="2"/>
      <c r="H16" s="3"/>
      <c r="I16" s="3"/>
    </row>
    <row r="17" spans="1:11" ht="12.75" customHeight="1">
      <c r="A17" s="3"/>
      <c r="B17" s="21"/>
      <c r="C17" s="21"/>
      <c r="D17" s="153"/>
      <c r="E17" s="154"/>
      <c r="F17" s="155"/>
      <c r="G17" s="155"/>
      <c r="H17" s="3"/>
      <c r="I17" s="3"/>
      <c r="K17" s="100"/>
    </row>
    <row r="18" spans="1:11" ht="12.75" customHeight="1">
      <c r="A18" s="3"/>
      <c r="B18" s="21"/>
      <c r="C18" s="21"/>
      <c r="D18" s="154"/>
      <c r="E18" s="154"/>
      <c r="F18" s="155"/>
      <c r="G18" s="155"/>
      <c r="H18" s="3"/>
      <c r="I18" s="3"/>
    </row>
    <row r="19" spans="1:11" ht="12.75" customHeight="1">
      <c r="A19" s="149" t="s">
        <v>105</v>
      </c>
      <c r="B19" s="90"/>
      <c r="C19" s="90"/>
      <c r="D19" s="154"/>
      <c r="E19" s="154"/>
      <c r="F19" s="155"/>
      <c r="G19" s="155"/>
      <c r="H19" s="3"/>
      <c r="I19" s="3"/>
    </row>
    <row r="20" spans="1:11">
      <c r="A20" s="150"/>
      <c r="B20" s="92" t="str">
        <f>+Calculation!B51</f>
        <v>Under deck</v>
      </c>
      <c r="C20" s="92" t="str">
        <f>+Calculation!C51</f>
        <v>On deck</v>
      </c>
      <c r="D20" s="92" t="str">
        <f>+Calculation!D51</f>
        <v>Under deck</v>
      </c>
      <c r="E20" s="92" t="str">
        <f>+Calculation!F51</f>
        <v>Under deck</v>
      </c>
      <c r="F20" s="92" t="str">
        <f>+Calculation!E51</f>
        <v>Under deck</v>
      </c>
      <c r="G20" s="92" t="str">
        <f>+Calculation!G51</f>
        <v>Under deck</v>
      </c>
      <c r="H20" s="3"/>
      <c r="I20" s="3"/>
    </row>
    <row r="21" spans="1:11">
      <c r="A21" s="3"/>
      <c r="B21" s="27"/>
      <c r="C21" s="27"/>
      <c r="D21" s="27"/>
      <c r="E21" s="98"/>
      <c r="F21" s="101"/>
      <c r="G21" s="28"/>
      <c r="H21" s="3"/>
      <c r="I21" s="3"/>
    </row>
    <row r="22" spans="1:11">
      <c r="A22" s="6" t="s">
        <v>12</v>
      </c>
      <c r="B22" s="15" t="s">
        <v>16</v>
      </c>
      <c r="C22" s="15" t="s">
        <v>16</v>
      </c>
      <c r="D22" s="15">
        <f>IF('OOG Matrix'!E$10&gt;'OOG calculator'!D$10,,(D$10-'OOG Matrix'!E$10)/2)</f>
        <v>0</v>
      </c>
      <c r="E22" s="15">
        <f>IF('OOG Matrix'!F$10&gt;'OOG calculator'!E$10,,(E$10-'OOG Matrix'!F$10)/2)</f>
        <v>0</v>
      </c>
      <c r="F22" s="15">
        <f>IF('OOG Matrix'!G$10&gt;'OOG calculator'!F$10,,(F$10-'OOG Matrix'!G$10)/2)</f>
        <v>0</v>
      </c>
      <c r="G22" s="15" t="s">
        <v>16</v>
      </c>
      <c r="H22" s="12"/>
      <c r="I22" s="3"/>
    </row>
    <row r="23" spans="1:11">
      <c r="A23" s="3"/>
      <c r="B23" s="9"/>
      <c r="C23" s="9"/>
      <c r="D23" s="9"/>
      <c r="E23" s="9"/>
      <c r="F23" s="9"/>
      <c r="G23" s="9"/>
      <c r="H23" s="3"/>
      <c r="I23" s="3"/>
    </row>
    <row r="24" spans="1:11">
      <c r="A24" s="6" t="s">
        <v>11</v>
      </c>
      <c r="B24" s="16">
        <f>IF('OOG Matrix'!C$12&gt;'OOG calculator'!B$12,,(B$12-'OOG Matrix'!C$12)/2)</f>
        <v>0</v>
      </c>
      <c r="C24" s="26" t="s">
        <v>16</v>
      </c>
      <c r="D24" s="16">
        <f>IF('OOG Matrix'!E$12&gt;'OOG calculator'!D$12,,(D$12-'OOG Matrix'!E$12)/2)</f>
        <v>0</v>
      </c>
      <c r="E24" s="16">
        <f>IF('OOG Matrix'!F$12&gt;'OOG calculator'!E$12,,(E$12-'OOG Matrix'!F$12)/2)</f>
        <v>0</v>
      </c>
      <c r="F24" s="16">
        <f>IF('OOG Matrix'!G$12&gt;'OOG calculator'!F$12,,(F$12-'OOG Matrix'!G$12)/2)</f>
        <v>0</v>
      </c>
      <c r="G24" s="16" t="s">
        <v>16</v>
      </c>
      <c r="H24" s="3"/>
      <c r="I24" s="3"/>
    </row>
    <row r="25" spans="1:11">
      <c r="A25" s="3"/>
      <c r="B25" s="9"/>
      <c r="C25" s="9"/>
      <c r="D25" s="9"/>
      <c r="E25" s="9"/>
      <c r="F25" s="9"/>
      <c r="G25" s="9"/>
      <c r="H25" s="3"/>
      <c r="I25" s="3"/>
    </row>
    <row r="26" spans="1:11">
      <c r="A26" s="6" t="s">
        <v>10</v>
      </c>
      <c r="B26" s="16">
        <f>IF('OOG Matrix'!C$14&gt;'OOG calculator'!B$14,,B$14-'OOG Matrix'!C$14)</f>
        <v>0</v>
      </c>
      <c r="C26" s="16">
        <f>IF('OOG Matrix'!D$14&gt;'OOG calculator'!C$14,,C$14-'OOG Matrix'!D$14)</f>
        <v>0</v>
      </c>
      <c r="D26" s="16">
        <f>IF('OOG Matrix'!E$14&gt;'OOG calculator'!D$14,,D$14-'OOG Matrix'!E$14)</f>
        <v>0</v>
      </c>
      <c r="E26" s="16">
        <f>IF(IF(E10&gt;1190,E14,E14-194)&gt;0,IF(E10&gt;1190,E14,E14-194),0)</f>
        <v>0</v>
      </c>
      <c r="F26" s="16">
        <f>IF(IF(F10&gt;1190,F14,F14-224)&gt;0,IF(F10&gt;1190,F14,F14-224),0)</f>
        <v>0</v>
      </c>
      <c r="G26" s="16">
        <f>IF('OOG Matrix'!H$14&gt;'OOG calculator'!G$14,,G$14-'OOG Matrix'!H$14)</f>
        <v>0</v>
      </c>
      <c r="H26" s="3"/>
      <c r="I26" s="3"/>
    </row>
    <row r="27" spans="1:11">
      <c r="A27" s="3"/>
      <c r="B27" s="21"/>
      <c r="C27" s="21"/>
      <c r="D27" s="21"/>
      <c r="E27" s="21"/>
      <c r="F27" s="21"/>
      <c r="G27" s="21"/>
      <c r="H27" s="3"/>
      <c r="I27" s="3"/>
    </row>
    <row r="28" spans="1:11">
      <c r="A28" s="3"/>
      <c r="B28" s="21"/>
      <c r="C28" s="21"/>
      <c r="D28" s="21"/>
      <c r="E28" s="21"/>
      <c r="F28" s="21"/>
      <c r="G28" s="21"/>
      <c r="H28" s="3"/>
      <c r="I28" s="3"/>
    </row>
    <row r="29" spans="1:11">
      <c r="A29" s="6" t="s">
        <v>22</v>
      </c>
      <c r="B29" s="83">
        <f>Calculation!B43</f>
        <v>1</v>
      </c>
      <c r="C29" s="83">
        <f>Calculation!C43</f>
        <v>1</v>
      </c>
      <c r="D29" s="82">
        <f>Calculation!D43</f>
        <v>1</v>
      </c>
      <c r="E29" s="82">
        <f>Calculation!F43</f>
        <v>1</v>
      </c>
      <c r="F29" s="82">
        <f>Calculation!E43</f>
        <v>1</v>
      </c>
      <c r="G29" s="82">
        <f>Calculation!G43</f>
        <v>1</v>
      </c>
      <c r="H29" s="3"/>
      <c r="I29" s="3"/>
    </row>
    <row r="30" spans="1:11">
      <c r="A30" s="3"/>
      <c r="E30" s="84"/>
      <c r="F30" s="84"/>
    </row>
    <row r="31" spans="1:11" ht="12.75" customHeight="1">
      <c r="A31" s="151" t="s">
        <v>112</v>
      </c>
      <c r="B31" s="156"/>
      <c r="C31" s="161"/>
      <c r="D31" s="159" t="str">
        <f>+Calculation!D47</f>
        <v xml:space="preserve"> </v>
      </c>
      <c r="E31" s="159" t="str">
        <f>+Calculation!F47</f>
        <v xml:space="preserve"> </v>
      </c>
      <c r="F31" s="159" t="str">
        <f>+Calculation!E47</f>
        <v xml:space="preserve"> </v>
      </c>
      <c r="G31" s="156"/>
    </row>
    <row r="32" spans="1:11">
      <c r="A32" s="152"/>
      <c r="B32" s="157"/>
      <c r="C32" s="162"/>
      <c r="D32" s="160"/>
      <c r="E32" s="160"/>
      <c r="F32" s="160"/>
      <c r="G32" s="157"/>
    </row>
    <row r="33" spans="2:7">
      <c r="B33" s="157"/>
      <c r="C33" s="162"/>
      <c r="D33" s="160"/>
      <c r="E33" s="160"/>
      <c r="F33" s="160"/>
      <c r="G33" s="157"/>
    </row>
    <row r="34" spans="2:7">
      <c r="B34" s="157"/>
      <c r="C34" s="162"/>
      <c r="D34" s="160"/>
      <c r="E34" s="160"/>
      <c r="F34" s="160"/>
      <c r="G34" s="157"/>
    </row>
    <row r="35" spans="2:7">
      <c r="B35" s="157"/>
      <c r="C35" s="162"/>
      <c r="D35" s="160"/>
      <c r="E35" s="160"/>
      <c r="F35" s="160"/>
      <c r="G35" s="157"/>
    </row>
    <row r="36" spans="2:7">
      <c r="B36" s="158"/>
      <c r="C36" s="163"/>
      <c r="D36" s="158"/>
      <c r="E36" s="158"/>
      <c r="F36" s="158"/>
      <c r="G36" s="164"/>
    </row>
    <row r="37" spans="2:7">
      <c r="B37" s="158"/>
      <c r="C37" s="163"/>
      <c r="D37" s="158"/>
      <c r="E37" s="158"/>
      <c r="F37" s="158"/>
      <c r="G37" s="164"/>
    </row>
    <row r="38" spans="2:7">
      <c r="B38" s="158"/>
      <c r="C38" s="163"/>
      <c r="D38" s="158"/>
      <c r="E38" s="158"/>
      <c r="F38" s="158"/>
      <c r="G38" s="164"/>
    </row>
    <row r="39" spans="2:7">
      <c r="B39" s="158"/>
      <c r="C39" s="163"/>
      <c r="D39" s="158"/>
      <c r="E39" s="158"/>
      <c r="F39" s="158"/>
      <c r="G39" s="164"/>
    </row>
  </sheetData>
  <sheetProtection sheet="1" objects="1" scenarios="1"/>
  <mergeCells count="10">
    <mergeCell ref="B7:J7"/>
    <mergeCell ref="A19:A20"/>
    <mergeCell ref="A31:A32"/>
    <mergeCell ref="D17:G19"/>
    <mergeCell ref="B31:B39"/>
    <mergeCell ref="E31:E39"/>
    <mergeCell ref="D31:D39"/>
    <mergeCell ref="F31:F39"/>
    <mergeCell ref="C31:C39"/>
    <mergeCell ref="G31:G39"/>
  </mergeCells>
  <phoneticPr fontId="0" type="noConversion"/>
  <dataValidations count="20">
    <dataValidation type="custom" allowBlank="1" showInputMessage="1" showErrorMessage="1" errorTitle="Not possible" error="It is not possible to load this piece unitized.&#10;Cornercastings will be covered.&#10;&#10;Suggest loaded as BB." sqref="E29">
      <formula1>AND(E10&gt;1170,E12&gt;226)</formula1>
    </dataValidation>
    <dataValidation type="whole" operator="lessThanOrEqual" allowBlank="1" showInputMessage="1" showErrorMessage="1" errorTitle="Excess length" error="Value exceeds max allowable for in gauge&#10;measurement.&#10;&#10;Kindly choose a another equipment type." sqref="G10">
      <formula1>1188</formula1>
    </dataValidation>
    <dataValidation type="whole" operator="lessThanOrEqual" allowBlank="1" showInputMessage="1" showErrorMessage="1" errorTitle="Excess weight" error="Value exceeds max allowable weight for&#10;unitized handling. &#10;&#10;Kindly quote this as BB.&#10;&#10;For assistance contact Regional Operations Center." sqref="G16">
      <formula1>28700</formula1>
    </dataValidation>
    <dataValidation type="whole" operator="lessThanOrEqual" allowBlank="1" showInputMessage="1" showErrorMessage="1" errorTitle="Excess width" error="Width exceeds max allowable width.&#10;&#10;Kindly choose another equipment type." sqref="G12">
      <formula1>220</formula1>
    </dataValidation>
    <dataValidation type="whole" operator="lessThanOrEqual" allowBlank="1" showInputMessage="1" showErrorMessage="1" errorTitle="Excess height" error="Height exceeds max allowable height for&#10;unitized cargo.&#10;" sqref="G14">
      <formula1>450</formula1>
    </dataValidation>
    <dataValidation type="whole" operator="lessThanOrEqual" allowBlank="1" showInputMessage="1" showErrorMessage="1" errorTitle="Excess length" error="Value exceeds max allowable for in gauge&#10;measurement.&#10;&#10;No overlength accepted in 20' equipment.&#10;&#10;Kindly choose another equipment type." sqref="B10">
      <formula1>565</formula1>
    </dataValidation>
    <dataValidation type="whole" operator="lessThanOrEqual" allowBlank="1" showInputMessage="1" showErrorMessage="1" errorTitle="Excess dimension" error="Value exceeds max allowable for in gauge&#10;measurement.&#10;&#10;Kindly use another equipment type." sqref="C10">
      <formula1>549</formula1>
    </dataValidation>
    <dataValidation type="whole" operator="lessThanOrEqual" allowBlank="1" showInputMessage="1" showErrorMessage="1" errorTitle="Excess Weight" error="Value exceeds max allowable weight for&#10;unitized handling. " sqref="B16">
      <formula1>27500</formula1>
    </dataValidation>
    <dataValidation type="whole" operator="lessThanOrEqual" allowBlank="1" showInputMessage="1" showErrorMessage="1" errorTitle="Excess weight" error="Value exceeds max allowable weight for&#10;unitized handling. " sqref="C16">
      <formula1>28000</formula1>
    </dataValidation>
    <dataValidation type="whole" operator="lessThanOrEqual" allowBlank="1" showInputMessage="1" showErrorMessage="1" errorTitle="Excess width" error="Width exceeds max allowable width for unitized handling." sqref="B12">
      <formula1>444</formula1>
    </dataValidation>
    <dataValidation type="whole" operator="lessThanOrEqual" allowBlank="1" showInputMessage="1" showErrorMessage="1" errorTitle="Excess width" error="Value exceeds max allowable for in gauge&#10;measurement.&#10;&#10;Kindly use another equipment type." sqref="C12">
      <formula1>220</formula1>
    </dataValidation>
    <dataValidation type="whole" operator="lessThanOrEqual" allowBlank="1" showInputMessage="1" showErrorMessage="1" errorTitle="Excess height" error="Height exceeds max allowable height for&#10;unitized cargo." sqref="D14:F14">
      <formula1>450</formula1>
    </dataValidation>
    <dataValidation type="whole" operator="lessThanOrEqual" allowBlank="1" showInputMessage="1" showErrorMessage="1" errorTitle="Excess length" error="Length exceeds max allowable for unitized loading.&#10;&#10;We are unable to handle such lenght" sqref="E10">
      <formula1>1419</formula1>
    </dataValidation>
    <dataValidation type="whole" operator="lessThanOrEqual" allowBlank="1" showInputMessage="1" showErrorMessage="1" errorTitle="Excess width" error="Width exceeds max allowable width." sqref="D12:F12">
      <formula1>444</formula1>
    </dataValidation>
    <dataValidation type="whole" operator="lessThanOrEqual" allowBlank="1" showInputMessage="1" showErrorMessage="1" errorTitle="Excess weight" error="Value exceeds max allowable weight for&#10;unitized handling" sqref="D16:F16">
      <formula1>35000</formula1>
    </dataValidation>
    <dataValidation type="whole" operator="lessThanOrEqual" allowBlank="1" showInputMessage="1" showErrorMessage="1" errorTitle="Excess height" error="Height exceeds max allowable height for&#10;unitized cargo." sqref="B14:C14">
      <formula1>420</formula1>
    </dataValidation>
    <dataValidation type="whole" operator="lessThanOrEqual" allowBlank="1" showInputMessage="1" showErrorMessage="1" errorTitle="Excess length" error="Length exceeds max allowable for this equipment type.&#10;&#10;Pls use collapsible flatrack" sqref="D10">
      <formula1>1190</formula1>
    </dataValidation>
    <dataValidation type="custom" allowBlank="1" showInputMessage="1" showErrorMessage="1" errorTitle="Not Possible" error="It is not possible to load this piece unitized.&#10;Cornercastings will be covered.&#10;&#10;Suggest loaded as BB." sqref="G29">
      <formula1>AND(G10&gt;1170,G12&gt;226)</formula1>
    </dataValidation>
    <dataValidation type="custom" allowBlank="1" showInputMessage="1" showErrorMessage="1" errorTitle="Not possible" error="It is not possible to load this piece unitized.&#10;Cornercastings will be covered.&#10;&#10;Suggest loaded as BB." sqref="F29">
      <formula1>AND(F10&gt;1170,F12&gt;226)</formula1>
    </dataValidation>
    <dataValidation type="whole" operator="lessThanOrEqual" allowBlank="1" showInputMessage="1" showErrorMessage="1" errorTitle="Excess length" error="Length exceeds max allowable for unitized loading.&#10;&#10;We are unable to handle such lenght" sqref="F10">
      <formula1>1190</formula1>
    </dataValidation>
  </dataValidations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6:AN48"/>
  <sheetViews>
    <sheetView workbookViewId="0"/>
  </sheetViews>
  <sheetFormatPr defaultRowHeight="12.75"/>
  <cols>
    <col min="1" max="75" width="3.7109375" style="47" customWidth="1"/>
    <col min="76" max="16384" width="9.140625" style="47"/>
  </cols>
  <sheetData>
    <row r="6" spans="2:40">
      <c r="H6" s="67" t="s">
        <v>61</v>
      </c>
      <c r="X6" s="180" t="s">
        <v>62</v>
      </c>
      <c r="Y6" s="180"/>
      <c r="Z6" s="180"/>
      <c r="AA6" s="180"/>
      <c r="AB6" s="180"/>
      <c r="AC6" s="180"/>
      <c r="AD6" s="180"/>
    </row>
    <row r="7" spans="2:40">
      <c r="F7" s="48" t="s">
        <v>50</v>
      </c>
      <c r="G7" s="48" t="s">
        <v>50</v>
      </c>
      <c r="H7" s="48" t="s">
        <v>50</v>
      </c>
      <c r="I7" s="48" t="s">
        <v>50</v>
      </c>
      <c r="J7" s="63" t="s">
        <v>60</v>
      </c>
      <c r="K7" s="63" t="s">
        <v>60</v>
      </c>
      <c r="L7" s="63" t="s">
        <v>60</v>
      </c>
      <c r="M7" s="50" t="s">
        <v>44</v>
      </c>
      <c r="N7" s="63" t="s">
        <v>60</v>
      </c>
      <c r="O7" s="63" t="s">
        <v>60</v>
      </c>
      <c r="P7" s="63" t="s">
        <v>60</v>
      </c>
      <c r="Q7" s="48" t="s">
        <v>50</v>
      </c>
      <c r="R7" s="48" t="s">
        <v>50</v>
      </c>
      <c r="S7" s="48" t="s">
        <v>50</v>
      </c>
      <c r="T7" s="48" t="s">
        <v>50</v>
      </c>
      <c r="U7" s="48" t="s">
        <v>50</v>
      </c>
      <c r="V7" s="48" t="s">
        <v>50</v>
      </c>
      <c r="X7" s="181" t="s">
        <v>63</v>
      </c>
      <c r="Y7" s="181"/>
      <c r="Z7" s="181"/>
      <c r="AA7" s="181"/>
      <c r="AB7" s="181"/>
      <c r="AC7" s="181"/>
      <c r="AD7" s="181"/>
      <c r="AE7" s="169" t="s">
        <v>68</v>
      </c>
      <c r="AF7" s="169"/>
      <c r="AG7" s="170" t="s">
        <v>77</v>
      </c>
      <c r="AH7" s="170"/>
      <c r="AJ7" s="64"/>
      <c r="AK7" s="51"/>
      <c r="AL7" s="52"/>
    </row>
    <row r="8" spans="2:40">
      <c r="B8" s="171" t="s">
        <v>72</v>
      </c>
      <c r="C8" s="172"/>
      <c r="D8" s="172"/>
      <c r="E8" s="173"/>
      <c r="F8" s="48" t="s">
        <v>50</v>
      </c>
      <c r="G8" s="48" t="s">
        <v>50</v>
      </c>
      <c r="H8" s="48" t="s">
        <v>50</v>
      </c>
      <c r="I8" s="48" t="s">
        <v>50</v>
      </c>
      <c r="J8" s="48" t="s">
        <v>50</v>
      </c>
      <c r="K8" s="63" t="s">
        <v>60</v>
      </c>
      <c r="L8" s="63" t="s">
        <v>60</v>
      </c>
      <c r="M8" s="50" t="s">
        <v>44</v>
      </c>
      <c r="N8" s="63" t="s">
        <v>60</v>
      </c>
      <c r="O8" s="63" t="s">
        <v>60</v>
      </c>
      <c r="P8" s="48" t="s">
        <v>50</v>
      </c>
      <c r="Q8" s="48" t="s">
        <v>50</v>
      </c>
      <c r="R8" s="48" t="s">
        <v>50</v>
      </c>
      <c r="S8" s="48" t="s">
        <v>50</v>
      </c>
      <c r="T8" s="48" t="s">
        <v>50</v>
      </c>
      <c r="U8" s="48" t="s">
        <v>50</v>
      </c>
      <c r="V8" s="48" t="s">
        <v>50</v>
      </c>
      <c r="X8" s="182" t="s">
        <v>64</v>
      </c>
      <c r="Y8" s="182"/>
      <c r="Z8" s="182"/>
      <c r="AA8" s="182"/>
      <c r="AB8" s="182"/>
      <c r="AC8" s="182"/>
      <c r="AD8" s="182"/>
      <c r="AE8" s="169" t="s">
        <v>67</v>
      </c>
      <c r="AF8" s="169"/>
      <c r="AG8" s="170" t="s">
        <v>78</v>
      </c>
      <c r="AH8" s="170"/>
      <c r="AJ8" s="66"/>
      <c r="AK8" s="51"/>
      <c r="AL8" s="53"/>
    </row>
    <row r="9" spans="2:40">
      <c r="B9" s="174"/>
      <c r="C9" s="175"/>
      <c r="D9" s="175"/>
      <c r="E9" s="176"/>
      <c r="F9" s="48" t="s">
        <v>50</v>
      </c>
      <c r="G9" s="48" t="s">
        <v>50</v>
      </c>
      <c r="H9" s="48" t="s">
        <v>50</v>
      </c>
      <c r="I9" s="48" t="s">
        <v>50</v>
      </c>
      <c r="J9" s="48" t="s">
        <v>50</v>
      </c>
      <c r="K9" s="48" t="s">
        <v>50</v>
      </c>
      <c r="L9" s="63" t="s">
        <v>60</v>
      </c>
      <c r="M9" s="50" t="s">
        <v>44</v>
      </c>
      <c r="N9" s="63" t="s">
        <v>60</v>
      </c>
      <c r="O9" s="48" t="s">
        <v>50</v>
      </c>
      <c r="P9" s="48" t="s">
        <v>50</v>
      </c>
      <c r="Q9" s="48" t="s">
        <v>50</v>
      </c>
      <c r="R9" s="48" t="s">
        <v>50</v>
      </c>
      <c r="S9" s="48" t="s">
        <v>50</v>
      </c>
      <c r="T9" s="48" t="s">
        <v>50</v>
      </c>
      <c r="U9" s="48" t="s">
        <v>50</v>
      </c>
      <c r="V9" s="48" t="s">
        <v>50</v>
      </c>
      <c r="X9" s="59" t="s">
        <v>59</v>
      </c>
      <c r="Y9" s="55"/>
      <c r="Z9" s="55"/>
      <c r="AA9" s="55"/>
      <c r="AB9" s="55"/>
      <c r="AC9" s="55"/>
      <c r="AD9" s="55"/>
      <c r="AE9" s="169" t="s">
        <v>76</v>
      </c>
      <c r="AF9" s="169"/>
      <c r="AG9" s="170" t="s">
        <v>79</v>
      </c>
      <c r="AH9" s="170"/>
      <c r="AJ9" s="54"/>
      <c r="AK9" s="51"/>
      <c r="AL9" s="55"/>
    </row>
    <row r="10" spans="2:40">
      <c r="B10" s="174"/>
      <c r="C10" s="175"/>
      <c r="D10" s="175"/>
      <c r="E10" s="176"/>
      <c r="F10" s="48" t="s">
        <v>50</v>
      </c>
      <c r="G10" s="48" t="s">
        <v>50</v>
      </c>
      <c r="H10" s="48" t="s">
        <v>50</v>
      </c>
      <c r="I10" s="48" t="s">
        <v>50</v>
      </c>
      <c r="J10" s="48" t="s">
        <v>50</v>
      </c>
      <c r="K10" s="48" t="s">
        <v>50</v>
      </c>
      <c r="L10" s="48" t="s">
        <v>50</v>
      </c>
      <c r="M10" s="50" t="s">
        <v>44</v>
      </c>
      <c r="N10" s="48" t="s">
        <v>50</v>
      </c>
      <c r="O10" s="48" t="s">
        <v>50</v>
      </c>
      <c r="P10" s="48" t="s">
        <v>50</v>
      </c>
      <c r="Q10" s="48" t="s">
        <v>50</v>
      </c>
      <c r="R10" s="48" t="s">
        <v>50</v>
      </c>
      <c r="S10" s="48" t="s">
        <v>50</v>
      </c>
      <c r="T10" s="48" t="s">
        <v>50</v>
      </c>
      <c r="U10" s="48" t="s">
        <v>50</v>
      </c>
      <c r="V10" s="48" t="s">
        <v>50</v>
      </c>
      <c r="X10" s="168" t="s">
        <v>10</v>
      </c>
      <c r="Y10" s="168"/>
      <c r="Z10" s="168"/>
      <c r="AA10" s="168"/>
      <c r="AB10" s="168"/>
      <c r="AC10" s="168"/>
      <c r="AD10" s="168"/>
      <c r="AE10" s="169" t="s">
        <v>76</v>
      </c>
      <c r="AF10" s="169"/>
      <c r="AG10" s="170" t="s">
        <v>79</v>
      </c>
      <c r="AH10" s="170"/>
      <c r="AJ10" s="56"/>
      <c r="AK10" s="56"/>
      <c r="AL10" s="57"/>
    </row>
    <row r="11" spans="2:40" ht="13.5" thickBot="1">
      <c r="B11" s="174"/>
      <c r="C11" s="175"/>
      <c r="D11" s="175"/>
      <c r="E11" s="176"/>
      <c r="F11" s="48" t="s">
        <v>50</v>
      </c>
      <c r="G11" s="48" t="s">
        <v>50</v>
      </c>
      <c r="H11" s="48" t="s">
        <v>50</v>
      </c>
      <c r="I11" s="48" t="s">
        <v>50</v>
      </c>
      <c r="J11" s="48" t="s">
        <v>50</v>
      </c>
      <c r="K11" s="48" t="s">
        <v>50</v>
      </c>
      <c r="L11" s="48" t="s">
        <v>50</v>
      </c>
      <c r="M11" s="58" t="s">
        <v>55</v>
      </c>
      <c r="N11" s="48" t="s">
        <v>50</v>
      </c>
      <c r="O11" s="48" t="s">
        <v>50</v>
      </c>
      <c r="P11" s="48" t="s">
        <v>50</v>
      </c>
      <c r="Q11" s="48" t="s">
        <v>50</v>
      </c>
      <c r="R11" s="48" t="s">
        <v>50</v>
      </c>
      <c r="S11" s="48" t="s">
        <v>50</v>
      </c>
      <c r="T11" s="48" t="s">
        <v>50</v>
      </c>
      <c r="U11" s="48" t="s">
        <v>50</v>
      </c>
      <c r="V11" s="48" t="s">
        <v>50</v>
      </c>
      <c r="X11" s="165" t="s">
        <v>65</v>
      </c>
      <c r="Y11" s="165"/>
      <c r="Z11" s="165"/>
      <c r="AA11" s="165"/>
      <c r="AB11" s="165"/>
      <c r="AC11" s="165"/>
      <c r="AD11" s="165"/>
      <c r="AE11" s="166" t="s">
        <v>66</v>
      </c>
      <c r="AF11" s="166"/>
      <c r="AG11" s="167" t="s">
        <v>80</v>
      </c>
      <c r="AH11" s="167"/>
      <c r="AJ11" s="65"/>
      <c r="AK11" s="56"/>
      <c r="AL11" s="59"/>
    </row>
    <row r="12" spans="2:40" ht="13.5" thickTop="1">
      <c r="B12" s="177"/>
      <c r="C12" s="178"/>
      <c r="D12" s="178"/>
      <c r="E12" s="179"/>
      <c r="F12" s="48" t="s">
        <v>50</v>
      </c>
      <c r="G12" s="48" t="s">
        <v>50</v>
      </c>
      <c r="H12" s="48" t="s">
        <v>50</v>
      </c>
      <c r="I12" s="48" t="s">
        <v>50</v>
      </c>
      <c r="J12" s="48" t="s">
        <v>50</v>
      </c>
      <c r="K12" s="48" t="s">
        <v>50</v>
      </c>
      <c r="L12" s="48" t="s">
        <v>50</v>
      </c>
      <c r="M12" s="48" t="s">
        <v>50</v>
      </c>
      <c r="N12" s="48" t="s">
        <v>50</v>
      </c>
      <c r="O12" s="48" t="s">
        <v>50</v>
      </c>
      <c r="P12" s="48" t="s">
        <v>50</v>
      </c>
      <c r="Q12" s="48" t="s">
        <v>50</v>
      </c>
      <c r="R12" s="48" t="s">
        <v>50</v>
      </c>
      <c r="S12" s="48" t="s">
        <v>50</v>
      </c>
      <c r="T12" s="48" t="s">
        <v>50</v>
      </c>
      <c r="U12" s="48" t="s">
        <v>50</v>
      </c>
      <c r="V12" s="48" t="s">
        <v>50</v>
      </c>
      <c r="X12" s="57"/>
      <c r="Y12" s="56"/>
      <c r="Z12" s="57"/>
      <c r="AJ12" s="73"/>
      <c r="AK12" s="75"/>
      <c r="AL12" s="74"/>
      <c r="AM12" s="74"/>
      <c r="AN12" s="74"/>
    </row>
    <row r="13" spans="2:40" ht="13.5" thickBot="1">
      <c r="F13" s="48" t="s">
        <v>50</v>
      </c>
      <c r="G13" s="62" t="s">
        <v>50</v>
      </c>
      <c r="H13" s="62" t="s">
        <v>50</v>
      </c>
      <c r="I13" s="62" t="s">
        <v>50</v>
      </c>
      <c r="J13" s="62" t="s">
        <v>50</v>
      </c>
      <c r="K13" s="62" t="s">
        <v>50</v>
      </c>
      <c r="L13" s="48" t="s">
        <v>50</v>
      </c>
      <c r="M13" s="48" t="s">
        <v>50</v>
      </c>
      <c r="N13" s="48" t="s">
        <v>50</v>
      </c>
      <c r="O13" s="48" t="s">
        <v>50</v>
      </c>
      <c r="P13" s="48" t="s">
        <v>50</v>
      </c>
      <c r="Q13" s="62" t="s">
        <v>50</v>
      </c>
      <c r="R13" s="62" t="s">
        <v>50</v>
      </c>
      <c r="S13" s="62" t="s">
        <v>50</v>
      </c>
      <c r="T13" s="62" t="s">
        <v>50</v>
      </c>
      <c r="U13" s="62" t="s">
        <v>50</v>
      </c>
      <c r="V13" s="48" t="s">
        <v>50</v>
      </c>
      <c r="X13" s="76" t="s">
        <v>74</v>
      </c>
      <c r="Y13" s="77"/>
      <c r="Z13" s="76"/>
      <c r="AA13" s="60"/>
      <c r="AB13" s="60"/>
      <c r="AC13" s="60"/>
      <c r="AD13" s="60"/>
      <c r="AE13" s="60"/>
      <c r="AF13" s="60" t="s">
        <v>115</v>
      </c>
      <c r="AG13" s="60"/>
      <c r="AH13" s="60"/>
      <c r="AI13" s="60"/>
      <c r="AJ13" s="60"/>
    </row>
    <row r="14" spans="2:40"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</row>
    <row r="15" spans="2:40">
      <c r="F15" s="51"/>
      <c r="G15" s="51"/>
      <c r="H15" s="67" t="s">
        <v>116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X15" s="180" t="s">
        <v>62</v>
      </c>
      <c r="Y15" s="180"/>
      <c r="Z15" s="180"/>
      <c r="AA15" s="180"/>
      <c r="AB15" s="180"/>
      <c r="AC15" s="180"/>
      <c r="AD15" s="180"/>
    </row>
    <row r="16" spans="2:40">
      <c r="F16" s="48" t="s">
        <v>50</v>
      </c>
      <c r="G16" s="48" t="s">
        <v>50</v>
      </c>
      <c r="H16" s="48" t="s">
        <v>50</v>
      </c>
      <c r="I16" s="49" t="s">
        <v>51</v>
      </c>
      <c r="J16" s="49" t="s">
        <v>51</v>
      </c>
      <c r="K16" s="49" t="s">
        <v>51</v>
      </c>
      <c r="L16" s="50" t="s">
        <v>45</v>
      </c>
      <c r="M16" s="50" t="s">
        <v>45</v>
      </c>
      <c r="N16" s="50" t="s">
        <v>45</v>
      </c>
      <c r="O16" s="49" t="s">
        <v>51</v>
      </c>
      <c r="P16" s="49" t="s">
        <v>51</v>
      </c>
      <c r="Q16" s="49" t="s">
        <v>51</v>
      </c>
      <c r="R16" s="48" t="s">
        <v>50</v>
      </c>
      <c r="S16" s="48" t="s">
        <v>50</v>
      </c>
      <c r="T16" s="48" t="s">
        <v>50</v>
      </c>
      <c r="U16" s="48" t="s">
        <v>50</v>
      </c>
      <c r="V16" s="48" t="s">
        <v>50</v>
      </c>
      <c r="X16" s="181" t="s">
        <v>63</v>
      </c>
      <c r="Y16" s="181"/>
      <c r="Z16" s="181"/>
      <c r="AA16" s="181"/>
      <c r="AB16" s="181"/>
      <c r="AC16" s="181"/>
      <c r="AD16" s="181"/>
      <c r="AE16" s="169" t="s">
        <v>68</v>
      </c>
      <c r="AF16" s="169"/>
      <c r="AG16" s="170" t="s">
        <v>77</v>
      </c>
      <c r="AH16" s="170"/>
    </row>
    <row r="17" spans="2:36" ht="12.75" customHeight="1">
      <c r="B17" s="171" t="s">
        <v>72</v>
      </c>
      <c r="C17" s="172"/>
      <c r="D17" s="172"/>
      <c r="E17" s="173"/>
      <c r="F17" s="48" t="s">
        <v>50</v>
      </c>
      <c r="G17" s="48" t="s">
        <v>50</v>
      </c>
      <c r="H17" s="48" t="s">
        <v>50</v>
      </c>
      <c r="I17" s="48" t="s">
        <v>50</v>
      </c>
      <c r="J17" s="49" t="s">
        <v>51</v>
      </c>
      <c r="K17" s="49" t="s">
        <v>51</v>
      </c>
      <c r="L17" s="50" t="s">
        <v>45</v>
      </c>
      <c r="M17" s="50" t="s">
        <v>45</v>
      </c>
      <c r="N17" s="50" t="s">
        <v>45</v>
      </c>
      <c r="O17" s="49" t="s">
        <v>51</v>
      </c>
      <c r="P17" s="49" t="s">
        <v>51</v>
      </c>
      <c r="Q17" s="48" t="s">
        <v>50</v>
      </c>
      <c r="R17" s="48" t="s">
        <v>50</v>
      </c>
      <c r="S17" s="48" t="s">
        <v>50</v>
      </c>
      <c r="T17" s="48" t="s">
        <v>50</v>
      </c>
      <c r="U17" s="48" t="s">
        <v>50</v>
      </c>
      <c r="V17" s="48" t="s">
        <v>50</v>
      </c>
      <c r="X17" s="182" t="s">
        <v>64</v>
      </c>
      <c r="Y17" s="182"/>
      <c r="Z17" s="182"/>
      <c r="AA17" s="182"/>
      <c r="AB17" s="182"/>
      <c r="AC17" s="182"/>
      <c r="AD17" s="182"/>
      <c r="AE17" s="169" t="s">
        <v>67</v>
      </c>
      <c r="AF17" s="169"/>
      <c r="AG17" s="170" t="s">
        <v>78</v>
      </c>
      <c r="AH17" s="170"/>
    </row>
    <row r="18" spans="2:36">
      <c r="B18" s="174"/>
      <c r="C18" s="175"/>
      <c r="D18" s="175"/>
      <c r="E18" s="176"/>
      <c r="F18" s="48" t="s">
        <v>50</v>
      </c>
      <c r="G18" s="48" t="s">
        <v>50</v>
      </c>
      <c r="H18" s="48" t="s">
        <v>50</v>
      </c>
      <c r="I18" s="48" t="s">
        <v>50</v>
      </c>
      <c r="J18" s="48" t="s">
        <v>50</v>
      </c>
      <c r="K18" s="49" t="s">
        <v>51</v>
      </c>
      <c r="L18" s="50" t="s">
        <v>45</v>
      </c>
      <c r="M18" s="50" t="s">
        <v>45</v>
      </c>
      <c r="N18" s="50" t="s">
        <v>45</v>
      </c>
      <c r="O18" s="49" t="s">
        <v>51</v>
      </c>
      <c r="P18" s="48" t="s">
        <v>50</v>
      </c>
      <c r="Q18" s="48" t="s">
        <v>50</v>
      </c>
      <c r="R18" s="48" t="s">
        <v>50</v>
      </c>
      <c r="S18" s="48" t="s">
        <v>50</v>
      </c>
      <c r="T18" s="48" t="s">
        <v>50</v>
      </c>
      <c r="U18" s="48" t="s">
        <v>50</v>
      </c>
      <c r="V18" s="48" t="s">
        <v>50</v>
      </c>
      <c r="X18" s="183" t="s">
        <v>69</v>
      </c>
      <c r="Y18" s="183"/>
      <c r="Z18" s="183"/>
      <c r="AA18" s="183"/>
      <c r="AB18" s="183"/>
      <c r="AC18" s="183"/>
      <c r="AD18" s="183"/>
      <c r="AE18" s="169" t="s">
        <v>70</v>
      </c>
      <c r="AF18" s="169"/>
      <c r="AG18" s="170" t="s">
        <v>81</v>
      </c>
      <c r="AH18" s="170"/>
    </row>
    <row r="19" spans="2:36">
      <c r="B19" s="174"/>
      <c r="C19" s="175"/>
      <c r="D19" s="175"/>
      <c r="E19" s="176"/>
      <c r="F19" s="48" t="s">
        <v>50</v>
      </c>
      <c r="G19" s="48" t="s">
        <v>50</v>
      </c>
      <c r="H19" s="48" t="s">
        <v>50</v>
      </c>
      <c r="I19" s="48" t="s">
        <v>50</v>
      </c>
      <c r="J19" s="48" t="s">
        <v>50</v>
      </c>
      <c r="K19" s="48" t="s">
        <v>50</v>
      </c>
      <c r="L19" s="50" t="s">
        <v>45</v>
      </c>
      <c r="M19" s="50" t="s">
        <v>45</v>
      </c>
      <c r="N19" s="50" t="s">
        <v>45</v>
      </c>
      <c r="O19" s="48" t="s">
        <v>50</v>
      </c>
      <c r="P19" s="48" t="s">
        <v>50</v>
      </c>
      <c r="Q19" s="48" t="s">
        <v>50</v>
      </c>
      <c r="R19" s="48" t="s">
        <v>50</v>
      </c>
      <c r="S19" s="48" t="s">
        <v>50</v>
      </c>
      <c r="T19" s="48" t="s">
        <v>50</v>
      </c>
      <c r="U19" s="48" t="s">
        <v>50</v>
      </c>
      <c r="V19" s="48" t="s">
        <v>50</v>
      </c>
      <c r="X19" s="168" t="s">
        <v>10</v>
      </c>
      <c r="Y19" s="168"/>
      <c r="Z19" s="168"/>
      <c r="AA19" s="168"/>
      <c r="AB19" s="168"/>
      <c r="AC19" s="168"/>
      <c r="AD19" s="168"/>
      <c r="AE19" s="169" t="s">
        <v>76</v>
      </c>
      <c r="AF19" s="169"/>
      <c r="AG19" s="170" t="s">
        <v>79</v>
      </c>
      <c r="AH19" s="170"/>
    </row>
    <row r="20" spans="2:36" ht="13.5" thickBot="1">
      <c r="B20" s="174"/>
      <c r="C20" s="175"/>
      <c r="D20" s="175"/>
      <c r="E20" s="176"/>
      <c r="F20" s="48" t="s">
        <v>50</v>
      </c>
      <c r="G20" s="48" t="s">
        <v>50</v>
      </c>
      <c r="H20" s="48" t="s">
        <v>50</v>
      </c>
      <c r="I20" s="48" t="s">
        <v>50</v>
      </c>
      <c r="J20" s="48" t="s">
        <v>50</v>
      </c>
      <c r="K20" s="48" t="s">
        <v>50</v>
      </c>
      <c r="L20" s="69" t="s">
        <v>58</v>
      </c>
      <c r="M20" s="58" t="s">
        <v>55</v>
      </c>
      <c r="N20" s="69" t="s">
        <v>58</v>
      </c>
      <c r="O20" s="48" t="s">
        <v>50</v>
      </c>
      <c r="P20" s="48" t="s">
        <v>50</v>
      </c>
      <c r="Q20" s="48" t="s">
        <v>50</v>
      </c>
      <c r="R20" s="48" t="s">
        <v>50</v>
      </c>
      <c r="S20" s="48" t="s">
        <v>50</v>
      </c>
      <c r="T20" s="48" t="s">
        <v>50</v>
      </c>
      <c r="U20" s="48" t="s">
        <v>50</v>
      </c>
      <c r="V20" s="48" t="s">
        <v>50</v>
      </c>
      <c r="X20" s="165" t="s">
        <v>65</v>
      </c>
      <c r="Y20" s="165"/>
      <c r="Z20" s="165"/>
      <c r="AA20" s="165"/>
      <c r="AB20" s="165"/>
      <c r="AC20" s="165"/>
      <c r="AD20" s="165"/>
      <c r="AE20" s="166" t="s">
        <v>71</v>
      </c>
      <c r="AF20" s="166"/>
      <c r="AG20" s="167" t="s">
        <v>82</v>
      </c>
      <c r="AH20" s="167"/>
    </row>
    <row r="21" spans="2:36" ht="13.5" thickTop="1">
      <c r="B21" s="177"/>
      <c r="C21" s="178"/>
      <c r="D21" s="178"/>
      <c r="E21" s="179"/>
      <c r="F21" s="48" t="s">
        <v>50</v>
      </c>
      <c r="G21" s="48" t="s">
        <v>50</v>
      </c>
      <c r="H21" s="48" t="s">
        <v>50</v>
      </c>
      <c r="I21" s="48" t="s">
        <v>50</v>
      </c>
      <c r="J21" s="48" t="s">
        <v>50</v>
      </c>
      <c r="K21" s="48" t="s">
        <v>50</v>
      </c>
      <c r="L21" s="48" t="s">
        <v>50</v>
      </c>
      <c r="M21" s="48" t="s">
        <v>50</v>
      </c>
      <c r="N21" s="48" t="s">
        <v>50</v>
      </c>
      <c r="O21" s="48" t="s">
        <v>50</v>
      </c>
      <c r="P21" s="48" t="s">
        <v>50</v>
      </c>
      <c r="Q21" s="48" t="s">
        <v>50</v>
      </c>
      <c r="R21" s="48" t="s">
        <v>50</v>
      </c>
      <c r="S21" s="48" t="s">
        <v>50</v>
      </c>
      <c r="T21" s="48" t="s">
        <v>50</v>
      </c>
      <c r="U21" s="48" t="s">
        <v>50</v>
      </c>
      <c r="V21" s="48" t="s">
        <v>50</v>
      </c>
      <c r="X21" s="57"/>
      <c r="Y21" s="56"/>
      <c r="Z21" s="57"/>
    </row>
    <row r="22" spans="2:36" ht="13.5" thickBot="1">
      <c r="F22" s="48" t="s">
        <v>50</v>
      </c>
      <c r="G22" s="62" t="s">
        <v>50</v>
      </c>
      <c r="H22" s="62" t="s">
        <v>50</v>
      </c>
      <c r="I22" s="62" t="s">
        <v>50</v>
      </c>
      <c r="J22" s="62" t="s">
        <v>50</v>
      </c>
      <c r="K22" s="62" t="s">
        <v>50</v>
      </c>
      <c r="L22" s="48" t="s">
        <v>50</v>
      </c>
      <c r="M22" s="48" t="s">
        <v>50</v>
      </c>
      <c r="N22" s="48" t="s">
        <v>50</v>
      </c>
      <c r="O22" s="48" t="s">
        <v>50</v>
      </c>
      <c r="P22" s="48" t="s">
        <v>50</v>
      </c>
      <c r="Q22" s="62" t="s">
        <v>50</v>
      </c>
      <c r="R22" s="62" t="s">
        <v>50</v>
      </c>
      <c r="S22" s="62" t="s">
        <v>50</v>
      </c>
      <c r="T22" s="62" t="s">
        <v>50</v>
      </c>
      <c r="U22" s="62" t="s">
        <v>50</v>
      </c>
      <c r="V22" s="48" t="s">
        <v>50</v>
      </c>
      <c r="X22" s="76" t="s">
        <v>74</v>
      </c>
      <c r="Y22" s="77"/>
      <c r="Z22" s="76"/>
      <c r="AA22" s="60"/>
      <c r="AB22" s="60"/>
      <c r="AC22" s="60"/>
      <c r="AD22" s="60"/>
      <c r="AE22" s="60"/>
      <c r="AF22" s="60" t="s">
        <v>117</v>
      </c>
      <c r="AG22" s="60"/>
      <c r="AH22" s="60"/>
      <c r="AI22" s="60"/>
      <c r="AJ22" s="60"/>
    </row>
    <row r="23" spans="2:36"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2:36" ht="13.5" thickBot="1">
      <c r="F24" s="51"/>
      <c r="G24" s="71"/>
      <c r="H24" s="78" t="s">
        <v>83</v>
      </c>
      <c r="I24" s="71"/>
      <c r="J24" s="71"/>
      <c r="K24" s="71"/>
      <c r="L24" s="51"/>
      <c r="M24" s="51"/>
      <c r="N24" s="51"/>
      <c r="O24" s="51"/>
      <c r="P24" s="51"/>
      <c r="Q24" s="71"/>
      <c r="R24" s="71"/>
      <c r="S24" s="71"/>
      <c r="T24" s="71"/>
      <c r="U24" s="71"/>
      <c r="V24" s="51"/>
      <c r="X24" s="180" t="s">
        <v>62</v>
      </c>
      <c r="Y24" s="180"/>
      <c r="Z24" s="180"/>
      <c r="AA24" s="180"/>
      <c r="AB24" s="180"/>
      <c r="AC24" s="180"/>
      <c r="AD24" s="180"/>
    </row>
    <row r="25" spans="2:36">
      <c r="F25" s="61" t="s">
        <v>50</v>
      </c>
      <c r="G25" s="70" t="s">
        <v>50</v>
      </c>
      <c r="H25" s="50" t="s">
        <v>45</v>
      </c>
      <c r="I25" s="72" t="s">
        <v>75</v>
      </c>
      <c r="J25" s="50" t="s">
        <v>45</v>
      </c>
      <c r="K25" s="70" t="s">
        <v>50</v>
      </c>
      <c r="L25" s="61" t="s">
        <v>50</v>
      </c>
      <c r="M25" s="61" t="s">
        <v>50</v>
      </c>
      <c r="N25" s="61" t="s">
        <v>50</v>
      </c>
      <c r="O25" s="61" t="s">
        <v>50</v>
      </c>
      <c r="P25" s="61" t="s">
        <v>50</v>
      </c>
      <c r="Q25" s="70" t="s">
        <v>50</v>
      </c>
      <c r="R25" s="70" t="s">
        <v>50</v>
      </c>
      <c r="S25" s="70" t="s">
        <v>50</v>
      </c>
      <c r="T25" s="70" t="s">
        <v>50</v>
      </c>
      <c r="U25" s="70" t="s">
        <v>50</v>
      </c>
      <c r="V25" s="61" t="s">
        <v>50</v>
      </c>
      <c r="X25" s="181" t="s">
        <v>94</v>
      </c>
      <c r="Y25" s="181"/>
      <c r="Z25" s="181"/>
      <c r="AA25" s="181"/>
      <c r="AB25" s="181"/>
      <c r="AC25" s="181"/>
      <c r="AD25" s="181"/>
      <c r="AE25" s="169" t="s">
        <v>84</v>
      </c>
      <c r="AF25" s="169"/>
      <c r="AG25" s="170" t="s">
        <v>85</v>
      </c>
      <c r="AH25" s="170"/>
    </row>
    <row r="26" spans="2:36">
      <c r="B26" s="171" t="s">
        <v>73</v>
      </c>
      <c r="C26" s="172"/>
      <c r="D26" s="172"/>
      <c r="E26" s="173"/>
      <c r="F26" s="61" t="s">
        <v>50</v>
      </c>
      <c r="G26" s="61" t="s">
        <v>50</v>
      </c>
      <c r="H26" s="69" t="s">
        <v>58</v>
      </c>
      <c r="I26" s="58" t="s">
        <v>55</v>
      </c>
      <c r="J26" s="69" t="s">
        <v>58</v>
      </c>
      <c r="K26" s="61" t="s">
        <v>50</v>
      </c>
      <c r="L26" s="61" t="s">
        <v>50</v>
      </c>
      <c r="M26" s="61" t="s">
        <v>50</v>
      </c>
      <c r="N26" s="61" t="s">
        <v>50</v>
      </c>
      <c r="O26" s="61" t="s">
        <v>50</v>
      </c>
      <c r="P26" s="61" t="s">
        <v>50</v>
      </c>
      <c r="Q26" s="61" t="s">
        <v>50</v>
      </c>
      <c r="R26" s="61" t="s">
        <v>50</v>
      </c>
      <c r="S26" s="61" t="s">
        <v>50</v>
      </c>
      <c r="T26" s="61" t="s">
        <v>50</v>
      </c>
      <c r="U26" s="61" t="s">
        <v>50</v>
      </c>
      <c r="V26" s="61" t="s">
        <v>50</v>
      </c>
      <c r="X26" s="182" t="s">
        <v>64</v>
      </c>
      <c r="Y26" s="182"/>
      <c r="Z26" s="182"/>
      <c r="AA26" s="182"/>
      <c r="AB26" s="182"/>
      <c r="AC26" s="182"/>
      <c r="AD26" s="182"/>
      <c r="AE26" s="169" t="s">
        <v>76</v>
      </c>
      <c r="AF26" s="169"/>
      <c r="AG26" s="170" t="s">
        <v>79</v>
      </c>
      <c r="AH26" s="170"/>
    </row>
    <row r="27" spans="2:36">
      <c r="B27" s="174"/>
      <c r="C27" s="175"/>
      <c r="D27" s="175"/>
      <c r="E27" s="176"/>
      <c r="F27" s="61" t="s">
        <v>50</v>
      </c>
      <c r="G27" s="61" t="s">
        <v>50</v>
      </c>
      <c r="H27" s="61" t="s">
        <v>50</v>
      </c>
      <c r="I27" s="61" t="s">
        <v>50</v>
      </c>
      <c r="J27" s="61" t="s">
        <v>50</v>
      </c>
      <c r="K27" s="61" t="s">
        <v>50</v>
      </c>
      <c r="L27" s="61" t="s">
        <v>50</v>
      </c>
      <c r="M27" s="61" t="s">
        <v>50</v>
      </c>
      <c r="N27" s="61" t="s">
        <v>50</v>
      </c>
      <c r="O27" s="61" t="s">
        <v>50</v>
      </c>
      <c r="P27" s="61" t="s">
        <v>50</v>
      </c>
      <c r="Q27" s="61" t="s">
        <v>50</v>
      </c>
      <c r="R27" s="61" t="s">
        <v>50</v>
      </c>
      <c r="S27" s="61" t="s">
        <v>50</v>
      </c>
      <c r="T27" s="61" t="s">
        <v>50</v>
      </c>
      <c r="U27" s="61" t="s">
        <v>50</v>
      </c>
      <c r="V27" s="61" t="s">
        <v>50</v>
      </c>
      <c r="X27" s="183" t="s">
        <v>69</v>
      </c>
      <c r="Y27" s="183"/>
      <c r="Z27" s="183"/>
      <c r="AA27" s="183"/>
      <c r="AB27" s="183"/>
      <c r="AC27" s="183"/>
      <c r="AD27" s="183"/>
      <c r="AE27" s="169" t="s">
        <v>86</v>
      </c>
      <c r="AF27" s="169"/>
      <c r="AG27" s="170" t="s">
        <v>87</v>
      </c>
      <c r="AH27" s="170"/>
    </row>
    <row r="28" spans="2:36">
      <c r="B28" s="174"/>
      <c r="C28" s="175"/>
      <c r="D28" s="175"/>
      <c r="E28" s="176"/>
      <c r="F28" s="61" t="s">
        <v>50</v>
      </c>
      <c r="G28" s="61" t="s">
        <v>50</v>
      </c>
      <c r="H28" s="61" t="s">
        <v>50</v>
      </c>
      <c r="I28" s="61" t="s">
        <v>50</v>
      </c>
      <c r="J28" s="61" t="s">
        <v>50</v>
      </c>
      <c r="K28" s="61" t="s">
        <v>50</v>
      </c>
      <c r="L28" s="61" t="s">
        <v>50</v>
      </c>
      <c r="M28" s="61" t="s">
        <v>50</v>
      </c>
      <c r="N28" s="61" t="s">
        <v>50</v>
      </c>
      <c r="O28" s="61" t="s">
        <v>50</v>
      </c>
      <c r="P28" s="61" t="s">
        <v>50</v>
      </c>
      <c r="Q28" s="61" t="s">
        <v>50</v>
      </c>
      <c r="R28" s="61" t="s">
        <v>50</v>
      </c>
      <c r="S28" s="61" t="s">
        <v>50</v>
      </c>
      <c r="T28" s="61" t="s">
        <v>50</v>
      </c>
      <c r="U28" s="61" t="s">
        <v>50</v>
      </c>
      <c r="V28" s="61" t="s">
        <v>50</v>
      </c>
      <c r="X28" s="168" t="s">
        <v>10</v>
      </c>
      <c r="Y28" s="168"/>
      <c r="Z28" s="168"/>
      <c r="AA28" s="168"/>
      <c r="AB28" s="168"/>
      <c r="AC28" s="168"/>
      <c r="AD28" s="168"/>
      <c r="AE28" s="169" t="s">
        <v>84</v>
      </c>
      <c r="AF28" s="169"/>
      <c r="AG28" s="170" t="s">
        <v>85</v>
      </c>
      <c r="AH28" s="170"/>
    </row>
    <row r="29" spans="2:36" ht="13.5" thickBot="1">
      <c r="B29" s="174"/>
      <c r="C29" s="175"/>
      <c r="D29" s="175"/>
      <c r="E29" s="176"/>
      <c r="F29" s="61" t="s">
        <v>50</v>
      </c>
      <c r="G29" s="61" t="s">
        <v>50</v>
      </c>
      <c r="H29" s="61" t="s">
        <v>50</v>
      </c>
      <c r="I29" s="61" t="s">
        <v>50</v>
      </c>
      <c r="J29" s="61" t="s">
        <v>50</v>
      </c>
      <c r="K29" s="61" t="s">
        <v>50</v>
      </c>
      <c r="L29" s="61" t="s">
        <v>50</v>
      </c>
      <c r="M29" s="61" t="s">
        <v>50</v>
      </c>
      <c r="N29" s="61" t="s">
        <v>50</v>
      </c>
      <c r="O29" s="61" t="s">
        <v>50</v>
      </c>
      <c r="P29" s="61" t="s">
        <v>50</v>
      </c>
      <c r="Q29" s="61" t="s">
        <v>50</v>
      </c>
      <c r="R29" s="61" t="s">
        <v>50</v>
      </c>
      <c r="S29" s="61" t="s">
        <v>50</v>
      </c>
      <c r="T29" s="61" t="s">
        <v>50</v>
      </c>
      <c r="U29" s="61" t="s">
        <v>50</v>
      </c>
      <c r="V29" s="61" t="s">
        <v>50</v>
      </c>
      <c r="X29" s="165" t="s">
        <v>65</v>
      </c>
      <c r="Y29" s="165"/>
      <c r="Z29" s="165"/>
      <c r="AA29" s="165"/>
      <c r="AB29" s="165"/>
      <c r="AC29" s="165"/>
      <c r="AD29" s="165"/>
      <c r="AE29" s="166" t="s">
        <v>88</v>
      </c>
      <c r="AF29" s="166"/>
      <c r="AG29" s="167" t="s">
        <v>89</v>
      </c>
      <c r="AH29" s="167"/>
    </row>
    <row r="30" spans="2:36" ht="13.5" thickTop="1">
      <c r="B30" s="177"/>
      <c r="C30" s="178"/>
      <c r="D30" s="178"/>
      <c r="E30" s="179"/>
      <c r="F30" s="61" t="s">
        <v>50</v>
      </c>
      <c r="G30" s="61" t="s">
        <v>50</v>
      </c>
      <c r="H30" s="61" t="s">
        <v>50</v>
      </c>
      <c r="I30" s="61" t="s">
        <v>50</v>
      </c>
      <c r="J30" s="61" t="s">
        <v>50</v>
      </c>
      <c r="K30" s="61" t="s">
        <v>50</v>
      </c>
      <c r="L30" s="61" t="s">
        <v>50</v>
      </c>
      <c r="M30" s="61" t="s">
        <v>50</v>
      </c>
      <c r="N30" s="61" t="s">
        <v>50</v>
      </c>
      <c r="O30" s="61" t="s">
        <v>50</v>
      </c>
      <c r="P30" s="61" t="s">
        <v>50</v>
      </c>
      <c r="Q30" s="61" t="s">
        <v>50</v>
      </c>
      <c r="R30" s="61" t="s">
        <v>50</v>
      </c>
      <c r="S30" s="61" t="s">
        <v>50</v>
      </c>
      <c r="T30" s="61" t="s">
        <v>50</v>
      </c>
      <c r="U30" s="61" t="s">
        <v>50</v>
      </c>
      <c r="V30" s="61" t="s">
        <v>50</v>
      </c>
      <c r="X30" s="57"/>
      <c r="Y30" s="56"/>
      <c r="Z30" s="57"/>
    </row>
    <row r="31" spans="2:36" ht="13.5" thickBot="1">
      <c r="F31" s="61" t="s">
        <v>50</v>
      </c>
      <c r="G31" s="61" t="s">
        <v>50</v>
      </c>
      <c r="H31" s="61" t="s">
        <v>50</v>
      </c>
      <c r="I31" s="61" t="s">
        <v>50</v>
      </c>
      <c r="J31" s="61" t="s">
        <v>50</v>
      </c>
      <c r="K31" s="61" t="s">
        <v>50</v>
      </c>
      <c r="L31" s="61" t="s">
        <v>50</v>
      </c>
      <c r="M31" s="61" t="s">
        <v>50</v>
      </c>
      <c r="N31" s="61" t="s">
        <v>50</v>
      </c>
      <c r="O31" s="61" t="s">
        <v>50</v>
      </c>
      <c r="P31" s="61" t="s">
        <v>50</v>
      </c>
      <c r="Q31" s="61" t="s">
        <v>50</v>
      </c>
      <c r="R31" s="61" t="s">
        <v>50</v>
      </c>
      <c r="S31" s="61" t="s">
        <v>50</v>
      </c>
      <c r="T31" s="61" t="s">
        <v>50</v>
      </c>
      <c r="U31" s="61" t="s">
        <v>50</v>
      </c>
      <c r="V31" s="61" t="s">
        <v>50</v>
      </c>
      <c r="X31" s="76" t="s">
        <v>74</v>
      </c>
      <c r="Y31" s="77"/>
      <c r="Z31" s="76"/>
      <c r="AA31" s="60"/>
      <c r="AB31" s="60"/>
      <c r="AC31" s="60"/>
      <c r="AD31" s="60"/>
      <c r="AE31" s="60"/>
      <c r="AF31" s="60" t="s">
        <v>90</v>
      </c>
      <c r="AG31" s="60"/>
      <c r="AH31" s="60"/>
      <c r="AI31" s="60"/>
      <c r="AJ31" s="60"/>
    </row>
    <row r="32" spans="2:36"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</row>
    <row r="33" spans="2:36" ht="13.5" thickBot="1">
      <c r="E33" s="68" t="s">
        <v>91</v>
      </c>
      <c r="G33" s="71"/>
      <c r="H33" s="60"/>
      <c r="I33" s="71"/>
      <c r="J33" s="71"/>
      <c r="K33" s="71"/>
      <c r="L33" s="51"/>
      <c r="M33" s="51"/>
      <c r="N33" s="51"/>
      <c r="O33" s="51"/>
      <c r="P33" s="51"/>
      <c r="Q33" s="71"/>
      <c r="R33" s="71"/>
      <c r="S33" s="71"/>
      <c r="T33" s="71"/>
      <c r="U33" s="71"/>
      <c r="V33" s="51"/>
      <c r="X33" s="180" t="s">
        <v>62</v>
      </c>
      <c r="Y33" s="180"/>
      <c r="Z33" s="180"/>
      <c r="AA33" s="180"/>
      <c r="AB33" s="180"/>
      <c r="AC33" s="180"/>
      <c r="AD33" s="180"/>
    </row>
    <row r="34" spans="2:36">
      <c r="F34" s="61" t="s">
        <v>50</v>
      </c>
      <c r="G34" s="70" t="s">
        <v>50</v>
      </c>
      <c r="H34" s="70" t="s">
        <v>50</v>
      </c>
      <c r="I34" s="70" t="s">
        <v>50</v>
      </c>
      <c r="J34" s="79" t="s">
        <v>44</v>
      </c>
      <c r="K34" s="80" t="s">
        <v>75</v>
      </c>
      <c r="L34" s="50" t="s">
        <v>44</v>
      </c>
      <c r="M34" s="61" t="s">
        <v>50</v>
      </c>
      <c r="N34" s="61" t="s">
        <v>50</v>
      </c>
      <c r="O34" s="61" t="s">
        <v>50</v>
      </c>
      <c r="P34" s="61" t="s">
        <v>50</v>
      </c>
      <c r="Q34" s="70" t="s">
        <v>50</v>
      </c>
      <c r="R34" s="70" t="s">
        <v>50</v>
      </c>
      <c r="S34" s="70" t="s">
        <v>50</v>
      </c>
      <c r="T34" s="70" t="s">
        <v>50</v>
      </c>
      <c r="U34" s="70" t="s">
        <v>50</v>
      </c>
      <c r="V34" s="61" t="s">
        <v>50</v>
      </c>
      <c r="X34" s="181" t="s">
        <v>94</v>
      </c>
      <c r="Y34" s="181"/>
      <c r="Z34" s="181"/>
      <c r="AA34" s="181"/>
      <c r="AB34" s="181"/>
      <c r="AC34" s="181"/>
      <c r="AD34" s="181"/>
      <c r="AE34" s="169" t="s">
        <v>84</v>
      </c>
      <c r="AF34" s="169"/>
      <c r="AG34" s="170" t="s">
        <v>85</v>
      </c>
      <c r="AH34" s="170"/>
    </row>
    <row r="35" spans="2:36">
      <c r="B35" s="171" t="s">
        <v>92</v>
      </c>
      <c r="C35" s="172"/>
      <c r="D35" s="172"/>
      <c r="E35" s="173"/>
      <c r="F35" s="61" t="s">
        <v>50</v>
      </c>
      <c r="G35" s="61" t="s">
        <v>50</v>
      </c>
      <c r="H35" s="61" t="s">
        <v>50</v>
      </c>
      <c r="I35" s="61" t="s">
        <v>50</v>
      </c>
      <c r="J35" s="50" t="s">
        <v>44</v>
      </c>
      <c r="K35" s="72" t="s">
        <v>75</v>
      </c>
      <c r="L35" s="50" t="s">
        <v>44</v>
      </c>
      <c r="M35" s="61" t="s">
        <v>50</v>
      </c>
      <c r="N35" s="61" t="s">
        <v>50</v>
      </c>
      <c r="O35" s="61" t="s">
        <v>50</v>
      </c>
      <c r="P35" s="61" t="s">
        <v>50</v>
      </c>
      <c r="Q35" s="61" t="s">
        <v>50</v>
      </c>
      <c r="R35" s="61" t="s">
        <v>50</v>
      </c>
      <c r="S35" s="61" t="s">
        <v>50</v>
      </c>
      <c r="T35" s="61" t="s">
        <v>50</v>
      </c>
      <c r="U35" s="61" t="s">
        <v>50</v>
      </c>
      <c r="V35" s="61" t="s">
        <v>50</v>
      </c>
      <c r="X35" s="182" t="s">
        <v>64</v>
      </c>
      <c r="Y35" s="182"/>
      <c r="Z35" s="182"/>
      <c r="AA35" s="182"/>
      <c r="AB35" s="182"/>
      <c r="AC35" s="182"/>
      <c r="AD35" s="182"/>
      <c r="AE35" s="169" t="s">
        <v>76</v>
      </c>
      <c r="AF35" s="169"/>
      <c r="AG35" s="170" t="s">
        <v>79</v>
      </c>
      <c r="AH35" s="170"/>
    </row>
    <row r="36" spans="2:36">
      <c r="B36" s="174"/>
      <c r="C36" s="175"/>
      <c r="D36" s="175"/>
      <c r="E36" s="176"/>
      <c r="F36" s="61" t="s">
        <v>50</v>
      </c>
      <c r="G36" s="61" t="s">
        <v>50</v>
      </c>
      <c r="H36" s="61" t="s">
        <v>50</v>
      </c>
      <c r="I36" s="61" t="s">
        <v>50</v>
      </c>
      <c r="J36" s="69" t="s">
        <v>58</v>
      </c>
      <c r="K36" s="58" t="s">
        <v>55</v>
      </c>
      <c r="L36" s="69" t="s">
        <v>58</v>
      </c>
      <c r="M36" s="61" t="s">
        <v>50</v>
      </c>
      <c r="N36" s="61" t="s">
        <v>50</v>
      </c>
      <c r="O36" s="61" t="s">
        <v>50</v>
      </c>
      <c r="P36" s="61" t="s">
        <v>50</v>
      </c>
      <c r="Q36" s="61" t="s">
        <v>50</v>
      </c>
      <c r="R36" s="61" t="s">
        <v>50</v>
      </c>
      <c r="S36" s="61" t="s">
        <v>50</v>
      </c>
      <c r="T36" s="61" t="s">
        <v>50</v>
      </c>
      <c r="U36" s="61" t="s">
        <v>50</v>
      </c>
      <c r="V36" s="61" t="s">
        <v>50</v>
      </c>
      <c r="X36" s="183" t="s">
        <v>69</v>
      </c>
      <c r="Y36" s="183"/>
      <c r="Z36" s="183"/>
      <c r="AA36" s="183"/>
      <c r="AB36" s="183"/>
      <c r="AC36" s="183"/>
      <c r="AD36" s="183"/>
      <c r="AE36" s="169" t="s">
        <v>88</v>
      </c>
      <c r="AF36" s="169"/>
      <c r="AG36" s="170" t="s">
        <v>89</v>
      </c>
      <c r="AH36" s="170"/>
    </row>
    <row r="37" spans="2:36">
      <c r="B37" s="174"/>
      <c r="C37" s="175"/>
      <c r="D37" s="175"/>
      <c r="E37" s="176"/>
      <c r="F37" s="61" t="s">
        <v>50</v>
      </c>
      <c r="G37" s="61" t="s">
        <v>50</v>
      </c>
      <c r="H37" s="61" t="s">
        <v>50</v>
      </c>
      <c r="I37" s="61" t="s">
        <v>50</v>
      </c>
      <c r="J37" s="61" t="s">
        <v>50</v>
      </c>
      <c r="K37" s="61" t="s">
        <v>50</v>
      </c>
      <c r="L37" s="61" t="s">
        <v>50</v>
      </c>
      <c r="M37" s="61" t="s">
        <v>50</v>
      </c>
      <c r="N37" s="61" t="s">
        <v>50</v>
      </c>
      <c r="O37" s="61" t="s">
        <v>50</v>
      </c>
      <c r="P37" s="61" t="s">
        <v>50</v>
      </c>
      <c r="Q37" s="61" t="s">
        <v>50</v>
      </c>
      <c r="R37" s="61" t="s">
        <v>50</v>
      </c>
      <c r="S37" s="61" t="s">
        <v>50</v>
      </c>
      <c r="T37" s="61" t="s">
        <v>50</v>
      </c>
      <c r="U37" s="61" t="s">
        <v>50</v>
      </c>
      <c r="V37" s="61" t="s">
        <v>50</v>
      </c>
      <c r="X37" s="168" t="s">
        <v>10</v>
      </c>
      <c r="Y37" s="168"/>
      <c r="Z37" s="168"/>
      <c r="AA37" s="168"/>
      <c r="AB37" s="168"/>
      <c r="AC37" s="168"/>
      <c r="AD37" s="168"/>
      <c r="AE37" s="169" t="s">
        <v>93</v>
      </c>
      <c r="AF37" s="169"/>
      <c r="AG37" s="170" t="s">
        <v>95</v>
      </c>
      <c r="AH37" s="170"/>
    </row>
    <row r="38" spans="2:36" ht="13.5" thickBot="1">
      <c r="B38" s="174"/>
      <c r="C38" s="175"/>
      <c r="D38" s="175"/>
      <c r="E38" s="176"/>
      <c r="F38" s="61" t="s">
        <v>50</v>
      </c>
      <c r="G38" s="61" t="s">
        <v>50</v>
      </c>
      <c r="H38" s="61" t="s">
        <v>50</v>
      </c>
      <c r="I38" s="61" t="s">
        <v>50</v>
      </c>
      <c r="J38" s="61" t="s">
        <v>50</v>
      </c>
      <c r="K38" s="61" t="s">
        <v>50</v>
      </c>
      <c r="L38" s="61" t="s">
        <v>50</v>
      </c>
      <c r="M38" s="61" t="s">
        <v>50</v>
      </c>
      <c r="N38" s="61" t="s">
        <v>50</v>
      </c>
      <c r="O38" s="61" t="s">
        <v>50</v>
      </c>
      <c r="P38" s="61" t="s">
        <v>50</v>
      </c>
      <c r="Q38" s="61" t="s">
        <v>50</v>
      </c>
      <c r="R38" s="61" t="s">
        <v>50</v>
      </c>
      <c r="S38" s="61" t="s">
        <v>50</v>
      </c>
      <c r="T38" s="61" t="s">
        <v>50</v>
      </c>
      <c r="U38" s="61" t="s">
        <v>50</v>
      </c>
      <c r="V38" s="61" t="s">
        <v>50</v>
      </c>
      <c r="X38" s="165" t="s">
        <v>65</v>
      </c>
      <c r="Y38" s="165"/>
      <c r="Z38" s="165"/>
      <c r="AA38" s="165"/>
      <c r="AB38" s="165"/>
      <c r="AC38" s="165"/>
      <c r="AD38" s="165"/>
      <c r="AE38" s="166" t="s">
        <v>96</v>
      </c>
      <c r="AF38" s="166"/>
      <c r="AG38" s="167" t="s">
        <v>97</v>
      </c>
      <c r="AH38" s="167"/>
    </row>
    <row r="39" spans="2:36" ht="13.5" thickTop="1">
      <c r="B39" s="177"/>
      <c r="C39" s="178"/>
      <c r="D39" s="178"/>
      <c r="E39" s="179"/>
      <c r="F39" s="61" t="s">
        <v>50</v>
      </c>
      <c r="G39" s="61" t="s">
        <v>50</v>
      </c>
      <c r="H39" s="61" t="s">
        <v>50</v>
      </c>
      <c r="I39" s="61" t="s">
        <v>50</v>
      </c>
      <c r="J39" s="61" t="s">
        <v>50</v>
      </c>
      <c r="K39" s="61" t="s">
        <v>50</v>
      </c>
      <c r="L39" s="61" t="s">
        <v>50</v>
      </c>
      <c r="M39" s="61" t="s">
        <v>50</v>
      </c>
      <c r="N39" s="61" t="s">
        <v>50</v>
      </c>
      <c r="O39" s="61" t="s">
        <v>50</v>
      </c>
      <c r="P39" s="61" t="s">
        <v>50</v>
      </c>
      <c r="Q39" s="61" t="s">
        <v>50</v>
      </c>
      <c r="R39" s="61" t="s">
        <v>50</v>
      </c>
      <c r="S39" s="61" t="s">
        <v>50</v>
      </c>
      <c r="T39" s="61" t="s">
        <v>50</v>
      </c>
      <c r="U39" s="61" t="s">
        <v>50</v>
      </c>
      <c r="V39" s="61" t="s">
        <v>50</v>
      </c>
      <c r="X39" s="57"/>
      <c r="Y39" s="56"/>
      <c r="Z39" s="57"/>
    </row>
    <row r="40" spans="2:36" ht="13.5" thickBot="1">
      <c r="F40" s="61" t="s">
        <v>50</v>
      </c>
      <c r="G40" s="61" t="s">
        <v>50</v>
      </c>
      <c r="H40" s="61" t="s">
        <v>50</v>
      </c>
      <c r="I40" s="61" t="s">
        <v>50</v>
      </c>
      <c r="J40" s="61" t="s">
        <v>50</v>
      </c>
      <c r="K40" s="61" t="s">
        <v>50</v>
      </c>
      <c r="L40" s="61" t="s">
        <v>50</v>
      </c>
      <c r="M40" s="61" t="s">
        <v>50</v>
      </c>
      <c r="N40" s="61" t="s">
        <v>50</v>
      </c>
      <c r="O40" s="61" t="s">
        <v>50</v>
      </c>
      <c r="P40" s="61" t="s">
        <v>50</v>
      </c>
      <c r="Q40" s="61" t="s">
        <v>50</v>
      </c>
      <c r="R40" s="61" t="s">
        <v>50</v>
      </c>
      <c r="S40" s="61" t="s">
        <v>50</v>
      </c>
      <c r="T40" s="61" t="s">
        <v>50</v>
      </c>
      <c r="U40" s="61" t="s">
        <v>50</v>
      </c>
      <c r="V40" s="61" t="s">
        <v>50</v>
      </c>
      <c r="X40" s="76" t="s">
        <v>74</v>
      </c>
      <c r="Y40" s="77"/>
      <c r="Z40" s="76"/>
      <c r="AA40" s="60"/>
      <c r="AB40" s="60"/>
      <c r="AC40" s="60"/>
      <c r="AD40" s="60"/>
      <c r="AE40" s="60"/>
      <c r="AF40" s="60" t="s">
        <v>118</v>
      </c>
      <c r="AG40" s="60"/>
      <c r="AH40" s="60"/>
      <c r="AI40" s="60"/>
      <c r="AJ40" s="60"/>
    </row>
    <row r="41" spans="2:36"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</row>
    <row r="43" spans="2:36">
      <c r="B43" s="64" t="s">
        <v>60</v>
      </c>
      <c r="C43" s="51" t="s">
        <v>52</v>
      </c>
      <c r="D43" s="52" t="s">
        <v>53</v>
      </c>
    </row>
    <row r="44" spans="2:36">
      <c r="B44" s="66" t="s">
        <v>44</v>
      </c>
      <c r="C44" s="51" t="s">
        <v>52</v>
      </c>
      <c r="D44" s="53" t="s">
        <v>54</v>
      </c>
    </row>
    <row r="45" spans="2:36">
      <c r="B45" s="54" t="s">
        <v>55</v>
      </c>
      <c r="C45" s="51" t="s">
        <v>52</v>
      </c>
      <c r="D45" s="55" t="s">
        <v>56</v>
      </c>
    </row>
    <row r="46" spans="2:36">
      <c r="B46" s="56" t="s">
        <v>50</v>
      </c>
      <c r="C46" s="56" t="s">
        <v>52</v>
      </c>
      <c r="D46" s="57" t="s">
        <v>57</v>
      </c>
    </row>
    <row r="47" spans="2:36">
      <c r="B47" s="65" t="s">
        <v>58</v>
      </c>
      <c r="C47" s="56" t="s">
        <v>52</v>
      </c>
      <c r="D47" s="59" t="s">
        <v>59</v>
      </c>
    </row>
    <row r="48" spans="2:36">
      <c r="B48" s="73" t="s">
        <v>75</v>
      </c>
      <c r="C48" s="75" t="s">
        <v>52</v>
      </c>
      <c r="D48" s="74" t="s">
        <v>10</v>
      </c>
      <c r="E48" s="74"/>
    </row>
  </sheetData>
  <sheetProtection sheet="1" objects="1" scenarios="1"/>
  <mergeCells count="67">
    <mergeCell ref="B8:E12"/>
    <mergeCell ref="X8:AD8"/>
    <mergeCell ref="AE7:AF7"/>
    <mergeCell ref="AE8:AF8"/>
    <mergeCell ref="AE9:AF9"/>
    <mergeCell ref="X10:AD10"/>
    <mergeCell ref="X6:AD6"/>
    <mergeCell ref="X7:AD7"/>
    <mergeCell ref="AG16:AH16"/>
    <mergeCell ref="AG17:AH17"/>
    <mergeCell ref="B26:E30"/>
    <mergeCell ref="X11:AD11"/>
    <mergeCell ref="X20:AD20"/>
    <mergeCell ref="AE11:AF11"/>
    <mergeCell ref="AE16:AF16"/>
    <mergeCell ref="AE17:AF17"/>
    <mergeCell ref="AG18:AH18"/>
    <mergeCell ref="B17:E21"/>
    <mergeCell ref="AG7:AH7"/>
    <mergeCell ref="AG11:AH11"/>
    <mergeCell ref="AG10:AH10"/>
    <mergeCell ref="AG9:AH9"/>
    <mergeCell ref="AG8:AH8"/>
    <mergeCell ref="AE10:AF10"/>
    <mergeCell ref="AG19:AH19"/>
    <mergeCell ref="AG20:AH20"/>
    <mergeCell ref="X24:AD24"/>
    <mergeCell ref="AE18:AF18"/>
    <mergeCell ref="AE19:AF19"/>
    <mergeCell ref="AE20:AF20"/>
    <mergeCell ref="X15:AD15"/>
    <mergeCell ref="X16:AD16"/>
    <mergeCell ref="X17:AD17"/>
    <mergeCell ref="X18:AD18"/>
    <mergeCell ref="X19:AD19"/>
    <mergeCell ref="X25:AD25"/>
    <mergeCell ref="AE25:AF25"/>
    <mergeCell ref="AG25:AH25"/>
    <mergeCell ref="X26:AD26"/>
    <mergeCell ref="AE26:AF26"/>
    <mergeCell ref="AG26:AH26"/>
    <mergeCell ref="X27:AD27"/>
    <mergeCell ref="AE27:AF27"/>
    <mergeCell ref="AG27:AH27"/>
    <mergeCell ref="X28:AD28"/>
    <mergeCell ref="AE28:AF28"/>
    <mergeCell ref="AG28:AH28"/>
    <mergeCell ref="B35:E39"/>
    <mergeCell ref="X33:AD33"/>
    <mergeCell ref="X34:AD34"/>
    <mergeCell ref="AE34:AF34"/>
    <mergeCell ref="AG34:AH34"/>
    <mergeCell ref="X35:AD35"/>
    <mergeCell ref="AE35:AF35"/>
    <mergeCell ref="AG35:AH35"/>
    <mergeCell ref="X36:AD36"/>
    <mergeCell ref="AE36:AF36"/>
    <mergeCell ref="AG36:AH36"/>
    <mergeCell ref="X38:AD38"/>
    <mergeCell ref="AE38:AF38"/>
    <mergeCell ref="AG38:AH38"/>
    <mergeCell ref="X29:AD29"/>
    <mergeCell ref="AE29:AF29"/>
    <mergeCell ref="AG29:AH29"/>
    <mergeCell ref="X37:AD37"/>
    <mergeCell ref="AE37:AF37"/>
    <mergeCell ref="AG37:AH37"/>
  </mergeCells>
  <phoneticPr fontId="12" type="noConversion"/>
  <printOptions horizontalCentered="1" verticalCentered="1"/>
  <pageMargins left="0" right="0" top="0" bottom="0" header="0" footer="0"/>
  <pageSetup paperSize="9" scale="94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4DCCFF06A2B54489A06D9DED822C7A" ma:contentTypeVersion="0" ma:contentTypeDescription="Create a new document." ma:contentTypeScope="" ma:versionID="edd604aee80bda5de86f857f767f2a67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96BD7D5-1144-4B85-BC29-4AF36A6D66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106CFC-62CF-479E-B78C-588E137A77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0BA6811-7739-48A1-8E1A-6C79B63281DE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Welcome</vt:lpstr>
      <vt:lpstr>OOG Matrix</vt:lpstr>
      <vt:lpstr>Calculation</vt:lpstr>
      <vt:lpstr>OOG calculator</vt:lpstr>
      <vt:lpstr>Illustration</vt:lpstr>
      <vt:lpstr>'OOG Matrix'!Print_Area</vt:lpstr>
      <vt:lpstr>Welcome!Print_Area</vt:lpstr>
    </vt:vector>
  </TitlesOfParts>
  <Company>APMoller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OOG Calculator</dc:title>
  <dc:creator/>
  <cp:lastModifiedBy>ayten abdul hakam</cp:lastModifiedBy>
  <cp:lastPrinted>2011-10-13T08:06:29Z</cp:lastPrinted>
  <dcterms:created xsi:type="dcterms:W3CDTF">2004-09-17T15:08:20Z</dcterms:created>
  <dcterms:modified xsi:type="dcterms:W3CDTF">2011-11-29T13:12:27Z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76910E4">
    <vt:lpwstr/>
  </property>
  <property fmtid="{D5CDD505-2E9C-101B-9397-08002B2CF9AE}" pid="3" name="IVID2F7208DE">
    <vt:lpwstr/>
  </property>
  <property fmtid="{D5CDD505-2E9C-101B-9397-08002B2CF9AE}" pid="4" name="IVID2A4211FC">
    <vt:lpwstr/>
  </property>
  <property fmtid="{D5CDD505-2E9C-101B-9397-08002B2CF9AE}" pid="5" name="IVID113E0FFC">
    <vt:lpwstr/>
  </property>
  <property fmtid="{D5CDD505-2E9C-101B-9397-08002B2CF9AE}" pid="6" name="IVID156518D3">
    <vt:lpwstr/>
  </property>
  <property fmtid="{D5CDD505-2E9C-101B-9397-08002B2CF9AE}" pid="7" name="IVIDE3516F7">
    <vt:lpwstr/>
  </property>
  <property fmtid="{D5CDD505-2E9C-101B-9397-08002B2CF9AE}" pid="8" name="IVID1C4A12F3">
    <vt:lpwstr/>
  </property>
  <property fmtid="{D5CDD505-2E9C-101B-9397-08002B2CF9AE}" pid="9" name="IVID25230FEC">
    <vt:lpwstr/>
  </property>
  <property fmtid="{D5CDD505-2E9C-101B-9397-08002B2CF9AE}" pid="10" name="IVID283410FE">
    <vt:lpwstr/>
  </property>
  <property fmtid="{D5CDD505-2E9C-101B-9397-08002B2CF9AE}" pid="11" name="IVID262D12F5">
    <vt:lpwstr/>
  </property>
  <property fmtid="{D5CDD505-2E9C-101B-9397-08002B2CF9AE}" pid="12" name="IVID84E1003">
    <vt:lpwstr/>
  </property>
  <property fmtid="{D5CDD505-2E9C-101B-9397-08002B2CF9AE}" pid="13" name="IVID2C4517E6">
    <vt:lpwstr/>
  </property>
  <property fmtid="{D5CDD505-2E9C-101B-9397-08002B2CF9AE}" pid="14" name="IVID206B16FC">
    <vt:lpwstr/>
  </property>
  <property fmtid="{D5CDD505-2E9C-101B-9397-08002B2CF9AE}" pid="15" name="IVID194015FA">
    <vt:lpwstr/>
  </property>
  <property fmtid="{D5CDD505-2E9C-101B-9397-08002B2CF9AE}" pid="16" name="IVID270711D3">
    <vt:lpwstr/>
  </property>
  <property fmtid="{D5CDD505-2E9C-101B-9397-08002B2CF9AE}" pid="17" name="IVID1A5907F8">
    <vt:lpwstr/>
  </property>
  <property fmtid="{D5CDD505-2E9C-101B-9397-08002B2CF9AE}" pid="18" name="IVID2B4E1807">
    <vt:lpwstr/>
  </property>
  <property fmtid="{D5CDD505-2E9C-101B-9397-08002B2CF9AE}" pid="19" name="IVID131F12D2">
    <vt:lpwstr/>
  </property>
  <property fmtid="{D5CDD505-2E9C-101B-9397-08002B2CF9AE}" pid="20" name="IVID1B1B1603">
    <vt:lpwstr/>
  </property>
  <property fmtid="{D5CDD505-2E9C-101B-9397-08002B2CF9AE}" pid="21" name="IVID1D5A0FFA">
    <vt:lpwstr/>
  </property>
  <property fmtid="{D5CDD505-2E9C-101B-9397-08002B2CF9AE}" pid="22" name="IVIDE621BDA">
    <vt:lpwstr/>
  </property>
  <property fmtid="{D5CDD505-2E9C-101B-9397-08002B2CF9AE}" pid="23" name="IVID342611F2">
    <vt:lpwstr/>
  </property>
  <property fmtid="{D5CDD505-2E9C-101B-9397-08002B2CF9AE}" pid="24" name="IVID2F1E1603">
    <vt:lpwstr/>
  </property>
  <property fmtid="{D5CDD505-2E9C-101B-9397-08002B2CF9AE}" pid="25" name="IVIDC">
    <vt:lpwstr/>
  </property>
  <property fmtid="{D5CDD505-2E9C-101B-9397-08002B2CF9AE}" pid="26" name="IVID362F13E8">
    <vt:lpwstr/>
  </property>
  <property fmtid="{D5CDD505-2E9C-101B-9397-08002B2CF9AE}" pid="27" name="IVID3A3618F1">
    <vt:lpwstr/>
  </property>
  <property fmtid="{D5CDD505-2E9C-101B-9397-08002B2CF9AE}" pid="28" name="IVID15E41318">
    <vt:lpwstr/>
  </property>
  <property fmtid="{D5CDD505-2E9C-101B-9397-08002B2CF9AE}" pid="29" name="IVID181914D9">
    <vt:lpwstr/>
  </property>
  <property fmtid="{D5CDD505-2E9C-101B-9397-08002B2CF9AE}" pid="30" name="IVID155815FB">
    <vt:lpwstr/>
  </property>
  <property fmtid="{D5CDD505-2E9C-101B-9397-08002B2CF9AE}" pid="31" name="IVIDD091BF0">
    <vt:lpwstr/>
  </property>
  <property fmtid="{D5CDD505-2E9C-101B-9397-08002B2CF9AE}" pid="32" name="IVID344CCFFC">
    <vt:lpwstr/>
  </property>
  <property fmtid="{D5CDD505-2E9C-101B-9397-08002B2CF9AE}" pid="33" name="IVID1A7D12ED">
    <vt:lpwstr/>
  </property>
  <property fmtid="{D5CDD505-2E9C-101B-9397-08002B2CF9AE}" pid="34" name="IVID1B2115FE">
    <vt:lpwstr/>
  </property>
  <property fmtid="{D5CDD505-2E9C-101B-9397-08002B2CF9AE}" pid="35" name="IVID35431BD0">
    <vt:lpwstr/>
  </property>
  <property fmtid="{D5CDD505-2E9C-101B-9397-08002B2CF9AE}" pid="36" name="IVID4637A884">
    <vt:lpwstr/>
  </property>
  <property fmtid="{D5CDD505-2E9C-101B-9397-08002B2CF9AE}" pid="37" name="IVID127C14F5">
    <vt:lpwstr/>
  </property>
  <property fmtid="{D5CDD505-2E9C-101B-9397-08002B2CF9AE}" pid="38" name="IVID1834F0DD">
    <vt:lpwstr/>
  </property>
  <property fmtid="{D5CDD505-2E9C-101B-9397-08002B2CF9AE}" pid="39" name="IVID312119E0">
    <vt:lpwstr/>
  </property>
  <property fmtid="{D5CDD505-2E9C-101B-9397-08002B2CF9AE}" pid="40" name="IVID1C5812DA">
    <vt:lpwstr/>
  </property>
  <property fmtid="{D5CDD505-2E9C-101B-9397-08002B2CF9AE}" pid="41" name="IVID173907ED">
    <vt:lpwstr/>
  </property>
  <property fmtid="{D5CDD505-2E9C-101B-9397-08002B2CF9AE}" pid="42" name="IVID1D3F17E2">
    <vt:lpwstr/>
  </property>
  <property fmtid="{D5CDD505-2E9C-101B-9397-08002B2CF9AE}" pid="43" name="IVID13451200">
    <vt:lpwstr/>
  </property>
  <property fmtid="{D5CDD505-2E9C-101B-9397-08002B2CF9AE}" pid="44" name="IVID121617DE">
    <vt:lpwstr/>
  </property>
  <property fmtid="{D5CDD505-2E9C-101B-9397-08002B2CF9AE}" pid="45" name="IVID13691AF2">
    <vt:lpwstr/>
  </property>
  <property fmtid="{D5CDD505-2E9C-101B-9397-08002B2CF9AE}" pid="46" name="IVID1A3B0AF0">
    <vt:lpwstr/>
  </property>
  <property fmtid="{D5CDD505-2E9C-101B-9397-08002B2CF9AE}" pid="47" name="IVID373F12DB">
    <vt:lpwstr/>
  </property>
  <property fmtid="{D5CDD505-2E9C-101B-9397-08002B2CF9AE}" pid="48" name="IVID274B1CF5">
    <vt:lpwstr/>
  </property>
  <property fmtid="{D5CDD505-2E9C-101B-9397-08002B2CF9AE}" pid="49" name="IVID2B4E17FA">
    <vt:lpwstr/>
  </property>
  <property fmtid="{D5CDD505-2E9C-101B-9397-08002B2CF9AE}" pid="50" name="IVID253D11EF">
    <vt:lpwstr/>
  </property>
  <property fmtid="{D5CDD505-2E9C-101B-9397-08002B2CF9AE}" pid="51" name="IVID102124BA">
    <vt:lpwstr/>
  </property>
  <property fmtid="{D5CDD505-2E9C-101B-9397-08002B2CF9AE}" pid="52" name="IVID3D1509D0">
    <vt:lpwstr/>
  </property>
  <property fmtid="{D5CDD505-2E9C-101B-9397-08002B2CF9AE}" pid="53" name="IVID35641901">
    <vt:lpwstr/>
  </property>
  <property fmtid="{D5CDD505-2E9C-101B-9397-08002B2CF9AE}" pid="54" name="IVID45E1ED9">
    <vt:lpwstr/>
  </property>
  <property fmtid="{D5CDD505-2E9C-101B-9397-08002B2CF9AE}" pid="55" name="IVID324113D1">
    <vt:lpwstr/>
  </property>
  <property fmtid="{D5CDD505-2E9C-101B-9397-08002B2CF9AE}" pid="56" name="IVID1A2D1903">
    <vt:lpwstr/>
  </property>
  <property fmtid="{D5CDD505-2E9C-101B-9397-08002B2CF9AE}" pid="57" name="IVID222F6E42">
    <vt:lpwstr/>
  </property>
  <property fmtid="{D5CDD505-2E9C-101B-9397-08002B2CF9AE}" pid="58" name="IVID137012E9">
    <vt:lpwstr/>
  </property>
  <property fmtid="{D5CDD505-2E9C-101B-9397-08002B2CF9AE}" pid="59" name="IVID17063A1C">
    <vt:lpwstr/>
  </property>
  <property fmtid="{D5CDD505-2E9C-101B-9397-08002B2CF9AE}" pid="60" name="IVID10FD1D6C">
    <vt:lpwstr/>
  </property>
  <property fmtid="{D5CDD505-2E9C-101B-9397-08002B2CF9AE}" pid="61" name="IVIDE5716EA">
    <vt:lpwstr/>
  </property>
  <property fmtid="{D5CDD505-2E9C-101B-9397-08002B2CF9AE}" pid="62" name="IVID2B470BE0">
    <vt:lpwstr/>
  </property>
  <property fmtid="{D5CDD505-2E9C-101B-9397-08002B2CF9AE}" pid="63" name="IVID272F08CF">
    <vt:lpwstr/>
  </property>
  <property fmtid="{D5CDD505-2E9C-101B-9397-08002B2CF9AE}" pid="64" name="IVID1A3517F4">
    <vt:lpwstr/>
  </property>
  <property fmtid="{D5CDD505-2E9C-101B-9397-08002B2CF9AE}" pid="65" name="IVID2B0E1302">
    <vt:lpwstr/>
  </property>
  <property fmtid="{D5CDD505-2E9C-101B-9397-08002B2CF9AE}" pid="66" name="IVID27641707">
    <vt:lpwstr/>
  </property>
  <property fmtid="{D5CDD505-2E9C-101B-9397-08002B2CF9AE}" pid="67" name="IVID193412D2">
    <vt:lpwstr/>
  </property>
  <property fmtid="{D5CDD505-2E9C-101B-9397-08002B2CF9AE}" pid="68" name="IVID304312E4">
    <vt:lpwstr/>
  </property>
  <property fmtid="{D5CDD505-2E9C-101B-9397-08002B2CF9AE}" pid="69" name="IVID173E1206">
    <vt:lpwstr/>
  </property>
  <property fmtid="{D5CDD505-2E9C-101B-9397-08002B2CF9AE}" pid="70" name="IVID1F4C07D1">
    <vt:lpwstr/>
  </property>
  <property fmtid="{D5CDD505-2E9C-101B-9397-08002B2CF9AE}" pid="71" name="IVIDA2712E7">
    <vt:lpwstr/>
  </property>
  <property fmtid="{D5CDD505-2E9C-101B-9397-08002B2CF9AE}" pid="72" name="IVID332613CE">
    <vt:lpwstr/>
  </property>
  <property fmtid="{D5CDD505-2E9C-101B-9397-08002B2CF9AE}" pid="73" name="IVID2F1A12FA">
    <vt:lpwstr/>
  </property>
  <property fmtid="{D5CDD505-2E9C-101B-9397-08002B2CF9AE}" pid="74" name="IVID306310DF">
    <vt:lpwstr/>
  </property>
  <property fmtid="{D5CDD505-2E9C-101B-9397-08002B2CF9AE}" pid="75" name="IVID1D2316E0">
    <vt:lpwstr/>
  </property>
  <property fmtid="{D5CDD505-2E9C-101B-9397-08002B2CF9AE}" pid="76" name="IVID240A1504">
    <vt:lpwstr/>
  </property>
  <property fmtid="{D5CDD505-2E9C-101B-9397-08002B2CF9AE}" pid="77" name="IVID89C16E7F">
    <vt:lpwstr/>
  </property>
  <property fmtid="{D5CDD505-2E9C-101B-9397-08002B2CF9AE}" pid="78" name="IVID332E19D7">
    <vt:lpwstr/>
  </property>
  <property fmtid="{D5CDD505-2E9C-101B-9397-08002B2CF9AE}" pid="79" name="IVID22261800">
    <vt:lpwstr/>
  </property>
  <property fmtid="{D5CDD505-2E9C-101B-9397-08002B2CF9AE}" pid="80" name="IVIDA651509">
    <vt:lpwstr/>
  </property>
  <property fmtid="{D5CDD505-2E9C-101B-9397-08002B2CF9AE}" pid="81" name="IVID3A1412D5">
    <vt:lpwstr/>
  </property>
  <property fmtid="{D5CDD505-2E9C-101B-9397-08002B2CF9AE}" pid="82" name="IVID136B13DA">
    <vt:lpwstr/>
  </property>
  <property fmtid="{D5CDD505-2E9C-101B-9397-08002B2CF9AE}" pid="83" name="IVID8531007">
    <vt:lpwstr/>
  </property>
  <property fmtid="{D5CDD505-2E9C-101B-9397-08002B2CF9AE}" pid="84" name="IVID1F3A13E8">
    <vt:lpwstr/>
  </property>
  <property fmtid="{D5CDD505-2E9C-101B-9397-08002B2CF9AE}" pid="85" name="IVID215109FC">
    <vt:lpwstr/>
  </property>
  <property fmtid="{D5CDD505-2E9C-101B-9397-08002B2CF9AE}" pid="86" name="IVID171C12DF">
    <vt:lpwstr/>
  </property>
  <property fmtid="{D5CDD505-2E9C-101B-9397-08002B2CF9AE}" pid="87" name="IVIDD3318CF">
    <vt:lpwstr/>
  </property>
  <property fmtid="{D5CDD505-2E9C-101B-9397-08002B2CF9AE}" pid="88" name="IVID1D3915FA">
    <vt:lpwstr/>
  </property>
  <property fmtid="{D5CDD505-2E9C-101B-9397-08002B2CF9AE}" pid="89" name="IVID266F16CF">
    <vt:lpwstr/>
  </property>
  <property fmtid="{D5CDD505-2E9C-101B-9397-08002B2CF9AE}" pid="90" name="IVID232310EC">
    <vt:lpwstr/>
  </property>
  <property fmtid="{D5CDD505-2E9C-101B-9397-08002B2CF9AE}" pid="91" name="IVID133D1AE5">
    <vt:lpwstr/>
  </property>
  <property fmtid="{D5CDD505-2E9C-101B-9397-08002B2CF9AE}" pid="92" name="IVIDF6113D9">
    <vt:lpwstr/>
  </property>
  <property fmtid="{D5CDD505-2E9C-101B-9397-08002B2CF9AE}" pid="93" name="IVID307414D1">
    <vt:lpwstr/>
  </property>
  <property fmtid="{D5CDD505-2E9C-101B-9397-08002B2CF9AE}" pid="94" name="IVID344B1400">
    <vt:lpwstr/>
  </property>
  <property fmtid="{D5CDD505-2E9C-101B-9397-08002B2CF9AE}" pid="95" name="IVID135B1DF5">
    <vt:lpwstr/>
  </property>
  <property fmtid="{D5CDD505-2E9C-101B-9397-08002B2CF9AE}" pid="96" name="IVID1A3716D3">
    <vt:lpwstr/>
  </property>
  <property fmtid="{D5CDD505-2E9C-101B-9397-08002B2CF9AE}" pid="97" name="IVIDD1916DB">
    <vt:lpwstr/>
  </property>
  <property fmtid="{D5CDD505-2E9C-101B-9397-08002B2CF9AE}" pid="98" name="IVID11431AF1">
    <vt:lpwstr/>
  </property>
  <property fmtid="{D5CDD505-2E9C-101B-9397-08002B2CF9AE}" pid="99" name="IVID1B2C19F3">
    <vt:lpwstr/>
  </property>
  <property fmtid="{D5CDD505-2E9C-101B-9397-08002B2CF9AE}" pid="100" name="IVIDD5E0FE6">
    <vt:lpwstr/>
  </property>
  <property fmtid="{D5CDD505-2E9C-101B-9397-08002B2CF9AE}" pid="101" name="IVID1B2C1B03">
    <vt:lpwstr/>
  </property>
  <property fmtid="{D5CDD505-2E9C-101B-9397-08002B2CF9AE}" pid="102" name="IVID21211CE4">
    <vt:lpwstr/>
  </property>
  <property fmtid="{D5CDD505-2E9C-101B-9397-08002B2CF9AE}" pid="103" name="IVID133B1800">
    <vt:lpwstr/>
  </property>
  <property fmtid="{D5CDD505-2E9C-101B-9397-08002B2CF9AE}" pid="104" name="IVID3C1312F9">
    <vt:lpwstr/>
  </property>
  <property fmtid="{D5CDD505-2E9C-101B-9397-08002B2CF9AE}" pid="105" name="IVID3E37BDEF">
    <vt:lpwstr/>
  </property>
  <property fmtid="{D5CDD505-2E9C-101B-9397-08002B2CF9AE}" pid="106" name="IVID7CE0C0D">
    <vt:lpwstr/>
  </property>
  <property fmtid="{D5CDD505-2E9C-101B-9397-08002B2CF9AE}" pid="107" name="IVID153917DD">
    <vt:lpwstr/>
  </property>
  <property fmtid="{D5CDD505-2E9C-101B-9397-08002B2CF9AE}" pid="108" name="IVIDE6C1501">
    <vt:lpwstr/>
  </property>
  <property fmtid="{D5CDD505-2E9C-101B-9397-08002B2CF9AE}" pid="109" name="IVID1F4D16D9">
    <vt:lpwstr/>
  </property>
  <property fmtid="{D5CDD505-2E9C-101B-9397-08002B2CF9AE}" pid="110" name="IVID276508D4">
    <vt:lpwstr/>
  </property>
  <property fmtid="{D5CDD505-2E9C-101B-9397-08002B2CF9AE}" pid="111" name="IVID2C2A55BF">
    <vt:lpwstr/>
  </property>
  <property fmtid="{D5CDD505-2E9C-101B-9397-08002B2CF9AE}" pid="112" name="IVID378DD799">
    <vt:lpwstr/>
  </property>
  <property fmtid="{D5CDD505-2E9C-101B-9397-08002B2CF9AE}" pid="113" name="IVIDC0B13E0">
    <vt:lpwstr/>
  </property>
  <property fmtid="{D5CDD505-2E9C-101B-9397-08002B2CF9AE}" pid="114" name="IVIDF131403">
    <vt:lpwstr/>
  </property>
  <property fmtid="{D5CDD505-2E9C-101B-9397-08002B2CF9AE}" pid="115" name="IVID1ACF422B">
    <vt:lpwstr/>
  </property>
  <property fmtid="{D5CDD505-2E9C-101B-9397-08002B2CF9AE}" pid="116" name="IVIDC1611D9">
    <vt:lpwstr/>
  </property>
  <property fmtid="{D5CDD505-2E9C-101B-9397-08002B2CF9AE}" pid="117" name="IVID1A2A12E5">
    <vt:lpwstr/>
  </property>
  <property fmtid="{D5CDD505-2E9C-101B-9397-08002B2CF9AE}" pid="118" name="IVID239450D1">
    <vt:lpwstr/>
  </property>
  <property fmtid="{D5CDD505-2E9C-101B-9397-08002B2CF9AE}" pid="119" name="IVID242102F2">
    <vt:lpwstr/>
  </property>
  <property fmtid="{D5CDD505-2E9C-101B-9397-08002B2CF9AE}" pid="120" name="IVID176D16D0">
    <vt:lpwstr/>
  </property>
  <property fmtid="{D5CDD505-2E9C-101B-9397-08002B2CF9AE}" pid="121" name="IVID2D1B1802">
    <vt:lpwstr/>
  </property>
  <property fmtid="{D5CDD505-2E9C-101B-9397-08002B2CF9AE}" pid="122" name="IVID216017EB">
    <vt:lpwstr/>
  </property>
  <property fmtid="{D5CDD505-2E9C-101B-9397-08002B2CF9AE}" pid="123" name="IVID113308F0">
    <vt:lpwstr/>
  </property>
  <property fmtid="{D5CDD505-2E9C-101B-9397-08002B2CF9AE}" pid="124" name="IVIDC2618E1">
    <vt:lpwstr/>
  </property>
  <property fmtid="{D5CDD505-2E9C-101B-9397-08002B2CF9AE}" pid="125" name="IVIDD95FE39B">
    <vt:lpwstr/>
  </property>
  <property fmtid="{D5CDD505-2E9C-101B-9397-08002B2CF9AE}" pid="126" name="IVID282D11D9">
    <vt:lpwstr/>
  </property>
  <property fmtid="{D5CDD505-2E9C-101B-9397-08002B2CF9AE}" pid="127" name="IVID312315ED">
    <vt:lpwstr/>
  </property>
  <property fmtid="{D5CDD505-2E9C-101B-9397-08002B2CF9AE}" pid="128" name="IVID3D5710E7">
    <vt:lpwstr/>
  </property>
  <property fmtid="{D5CDD505-2E9C-101B-9397-08002B2CF9AE}" pid="129" name="IVID432A11E1">
    <vt:lpwstr/>
  </property>
  <property fmtid="{D5CDD505-2E9C-101B-9397-08002B2CF9AE}" pid="130" name="IVID205D10D4">
    <vt:lpwstr/>
  </property>
  <property fmtid="{D5CDD505-2E9C-101B-9397-08002B2CF9AE}" pid="131" name="IVID52C0F09">
    <vt:lpwstr/>
  </property>
  <property fmtid="{D5CDD505-2E9C-101B-9397-08002B2CF9AE}" pid="132" name="IVID295310D4">
    <vt:lpwstr/>
  </property>
  <property fmtid="{D5CDD505-2E9C-101B-9397-08002B2CF9AE}" pid="133" name="IVIDD7117FB">
    <vt:lpwstr/>
  </property>
  <property fmtid="{D5CDD505-2E9C-101B-9397-08002B2CF9AE}" pid="134" name="IVID3B6414EC">
    <vt:lpwstr/>
  </property>
  <property fmtid="{D5CDD505-2E9C-101B-9397-08002B2CF9AE}" pid="135" name="IVID256A11F5">
    <vt:lpwstr/>
  </property>
  <property fmtid="{D5CDD505-2E9C-101B-9397-08002B2CF9AE}" pid="136" name="IVID1E2811DC">
    <vt:lpwstr/>
  </property>
  <property fmtid="{D5CDD505-2E9C-101B-9397-08002B2CF9AE}" pid="137" name="IVID8A60914C">
    <vt:lpwstr/>
  </property>
  <property fmtid="{D5CDD505-2E9C-101B-9397-08002B2CF9AE}" pid="138" name="IVID48181C09">
    <vt:lpwstr/>
  </property>
  <property fmtid="{D5CDD505-2E9C-101B-9397-08002B2CF9AE}" pid="139" name="IVID3F4F11F7">
    <vt:lpwstr/>
  </property>
  <property fmtid="{D5CDD505-2E9C-101B-9397-08002B2CF9AE}" pid="140" name="IVID112412D3">
    <vt:lpwstr/>
  </property>
  <property fmtid="{D5CDD505-2E9C-101B-9397-08002B2CF9AE}" pid="141" name="IVID174F15FA">
    <vt:lpwstr/>
  </property>
  <property fmtid="{D5CDD505-2E9C-101B-9397-08002B2CF9AE}" pid="142" name="IVID2C430EE3">
    <vt:lpwstr/>
  </property>
  <property fmtid="{D5CDD505-2E9C-101B-9397-08002B2CF9AE}" pid="143" name="IVID285115ED">
    <vt:lpwstr/>
  </property>
  <property fmtid="{D5CDD505-2E9C-101B-9397-08002B2CF9AE}" pid="144" name="IVID71D0FFB">
    <vt:lpwstr/>
  </property>
  <property fmtid="{D5CDD505-2E9C-101B-9397-08002B2CF9AE}" pid="145" name="IVID356A14F8">
    <vt:lpwstr/>
  </property>
  <property fmtid="{D5CDD505-2E9C-101B-9397-08002B2CF9AE}" pid="146" name="IVID8A42A1DC">
    <vt:lpwstr/>
  </property>
  <property fmtid="{D5CDD505-2E9C-101B-9397-08002B2CF9AE}" pid="147" name="IVID3B0707D9">
    <vt:lpwstr/>
  </property>
  <property fmtid="{D5CDD505-2E9C-101B-9397-08002B2CF9AE}" pid="148" name="IVID314913E8">
    <vt:lpwstr/>
  </property>
  <property fmtid="{D5CDD505-2E9C-101B-9397-08002B2CF9AE}" pid="149" name="IVID1F211602">
    <vt:lpwstr/>
  </property>
  <property fmtid="{D5CDD505-2E9C-101B-9397-08002B2CF9AE}" pid="150" name="IVID3F7513EA">
    <vt:lpwstr/>
  </property>
  <property fmtid="{D5CDD505-2E9C-101B-9397-08002B2CF9AE}" pid="151" name="IVID104715E4">
    <vt:lpwstr/>
  </property>
  <property fmtid="{D5CDD505-2E9C-101B-9397-08002B2CF9AE}" pid="152" name="IVID16D62649">
    <vt:lpwstr/>
  </property>
  <property fmtid="{D5CDD505-2E9C-101B-9397-08002B2CF9AE}" pid="153" name="IVID324216D7">
    <vt:lpwstr/>
  </property>
  <property fmtid="{D5CDD505-2E9C-101B-9397-08002B2CF9AE}" pid="154" name="IVID25677F53">
    <vt:lpwstr/>
  </property>
  <property fmtid="{D5CDD505-2E9C-101B-9397-08002B2CF9AE}" pid="155" name="IVID281207F0">
    <vt:lpwstr/>
  </property>
  <property fmtid="{D5CDD505-2E9C-101B-9397-08002B2CF9AE}" pid="156" name="IVID1DFF403D">
    <vt:lpwstr/>
  </property>
  <property fmtid="{D5CDD505-2E9C-101B-9397-08002B2CF9AE}" pid="157" name="IVID156B0FEC">
    <vt:lpwstr/>
  </property>
  <property fmtid="{D5CDD505-2E9C-101B-9397-08002B2CF9AE}" pid="158" name="IVID401F16D1">
    <vt:lpwstr/>
  </property>
  <property fmtid="{D5CDD505-2E9C-101B-9397-08002B2CF9AE}" pid="159" name="IVID3A421908">
    <vt:lpwstr/>
  </property>
  <property fmtid="{D5CDD505-2E9C-101B-9397-08002B2CF9AE}" pid="160" name="IVIDD5C17F5">
    <vt:lpwstr/>
  </property>
  <property fmtid="{D5CDD505-2E9C-101B-9397-08002B2CF9AE}" pid="161" name="IVID15E0FF9">
    <vt:lpwstr/>
  </property>
  <property fmtid="{D5CDD505-2E9C-101B-9397-08002B2CF9AE}" pid="162" name="IVID0">
    <vt:lpwstr/>
  </property>
  <property fmtid="{D5CDD505-2E9C-101B-9397-08002B2CF9AE}" pid="163" name="IVID2A1411F9">
    <vt:lpwstr/>
  </property>
  <property fmtid="{D5CDD505-2E9C-101B-9397-08002B2CF9AE}" pid="164" name="IVIDB4D073D1">
    <vt:lpwstr/>
  </property>
  <property fmtid="{D5CDD505-2E9C-101B-9397-08002B2CF9AE}" pid="165" name="IVIDFF8195C">
    <vt:lpwstr/>
  </property>
  <property fmtid="{D5CDD505-2E9C-101B-9397-08002B2CF9AE}" pid="166" name="IVIDD48068A5">
    <vt:lpwstr/>
  </property>
  <property fmtid="{D5CDD505-2E9C-101B-9397-08002B2CF9AE}" pid="167" name="IVIDDB573980">
    <vt:lpwstr/>
  </property>
  <property fmtid="{D5CDD505-2E9C-101B-9397-08002B2CF9AE}" pid="168" name="IVIDF4B33140">
    <vt:lpwstr/>
  </property>
  <property fmtid="{D5CDD505-2E9C-101B-9397-08002B2CF9AE}" pid="169" name="IVID1F2414ED">
    <vt:lpwstr/>
  </property>
  <property fmtid="{D5CDD505-2E9C-101B-9397-08002B2CF9AE}" pid="170" name="IVID35910FE">
    <vt:lpwstr/>
  </property>
  <property fmtid="{D5CDD505-2E9C-101B-9397-08002B2CF9AE}" pid="171" name="IVIDF4682950">
    <vt:lpwstr/>
  </property>
  <property fmtid="{D5CDD505-2E9C-101B-9397-08002B2CF9AE}" pid="172" name="IVID54B17D8">
    <vt:lpwstr/>
  </property>
  <property fmtid="{D5CDD505-2E9C-101B-9397-08002B2CF9AE}" pid="173" name="IVID337611E4">
    <vt:lpwstr/>
  </property>
  <property fmtid="{D5CDD505-2E9C-101B-9397-08002B2CF9AE}" pid="174" name="IVID464E14FE">
    <vt:lpwstr/>
  </property>
  <property fmtid="{D5CDD505-2E9C-101B-9397-08002B2CF9AE}" pid="175" name="IVID1D1617F0">
    <vt:lpwstr/>
  </property>
  <property fmtid="{D5CDD505-2E9C-101B-9397-08002B2CF9AE}" pid="176" name="IVID352111F1">
    <vt:lpwstr/>
  </property>
  <property fmtid="{D5CDD505-2E9C-101B-9397-08002B2CF9AE}" pid="177" name="IVID146515F4">
    <vt:lpwstr/>
  </property>
  <property fmtid="{D5CDD505-2E9C-101B-9397-08002B2CF9AE}" pid="178" name="IVID24B6773B">
    <vt:lpwstr/>
  </property>
  <property fmtid="{D5CDD505-2E9C-101B-9397-08002B2CF9AE}" pid="179" name="IVID124B16F9">
    <vt:lpwstr/>
  </property>
  <property fmtid="{D5CDD505-2E9C-101B-9397-08002B2CF9AE}" pid="180" name="IVID372415FC">
    <vt:lpwstr/>
  </property>
  <property fmtid="{D5CDD505-2E9C-101B-9397-08002B2CF9AE}" pid="181" name="IVID2D66130A">
    <vt:lpwstr/>
  </property>
  <property fmtid="{D5CDD505-2E9C-101B-9397-08002B2CF9AE}" pid="182" name="IVID3A2D1E01">
    <vt:lpwstr/>
  </property>
  <property fmtid="{D5CDD505-2E9C-101B-9397-08002B2CF9AE}" pid="183" name="IVID195713EF">
    <vt:lpwstr/>
  </property>
  <property fmtid="{D5CDD505-2E9C-101B-9397-08002B2CF9AE}" pid="184" name="IVID14EB2E5D">
    <vt:lpwstr/>
  </property>
  <property fmtid="{D5CDD505-2E9C-101B-9397-08002B2CF9AE}" pid="185" name="IVID385912FF">
    <vt:lpwstr/>
  </property>
  <property fmtid="{D5CDD505-2E9C-101B-9397-08002B2CF9AE}" pid="186" name="IVID132F13DB">
    <vt:lpwstr/>
  </property>
  <property fmtid="{D5CDD505-2E9C-101B-9397-08002B2CF9AE}" pid="187" name="IVID232D1DED">
    <vt:lpwstr/>
  </property>
  <property fmtid="{D5CDD505-2E9C-101B-9397-08002B2CF9AE}" pid="188" name="IVID1B3C17E9">
    <vt:lpwstr/>
  </property>
  <property fmtid="{D5CDD505-2E9C-101B-9397-08002B2CF9AE}" pid="189" name="IVID8C68ED3">
    <vt:lpwstr/>
  </property>
  <property fmtid="{D5CDD505-2E9C-101B-9397-08002B2CF9AE}" pid="190" name="IVID317A17E6">
    <vt:lpwstr/>
  </property>
  <property fmtid="{D5CDD505-2E9C-101B-9397-08002B2CF9AE}" pid="191" name="IVID274D130B">
    <vt:lpwstr/>
  </property>
  <property fmtid="{D5CDD505-2E9C-101B-9397-08002B2CF9AE}" pid="192" name="IVID245F12E6">
    <vt:lpwstr/>
  </property>
  <property fmtid="{D5CDD505-2E9C-101B-9397-08002B2CF9AE}" pid="193" name="IVIDF2B17F5">
    <vt:lpwstr/>
  </property>
  <property fmtid="{D5CDD505-2E9C-101B-9397-08002B2CF9AE}" pid="194" name="IVID2F3016FF">
    <vt:lpwstr/>
  </property>
  <property fmtid="{D5CDD505-2E9C-101B-9397-08002B2CF9AE}" pid="195" name="IVID2E0B16ED">
    <vt:lpwstr/>
  </property>
  <property fmtid="{D5CDD505-2E9C-101B-9397-08002B2CF9AE}" pid="196" name="IVID402F160A">
    <vt:lpwstr/>
  </property>
  <property fmtid="{D5CDD505-2E9C-101B-9397-08002B2CF9AE}" pid="197" name="IVID1B2E1709">
    <vt:lpwstr/>
  </property>
  <property fmtid="{D5CDD505-2E9C-101B-9397-08002B2CF9AE}" pid="198" name="IVIDC2411FD">
    <vt:lpwstr/>
  </property>
  <property fmtid="{D5CDD505-2E9C-101B-9397-08002B2CF9AE}" pid="199" name="IVID62C0AE6B">
    <vt:lpwstr/>
  </property>
  <property fmtid="{D5CDD505-2E9C-101B-9397-08002B2CF9AE}" pid="200" name="IVID8B0A7EFE">
    <vt:lpwstr/>
  </property>
  <property fmtid="{D5CDD505-2E9C-101B-9397-08002B2CF9AE}" pid="201" name="IVID4060150B">
    <vt:lpwstr/>
  </property>
  <property fmtid="{D5CDD505-2E9C-101B-9397-08002B2CF9AE}" pid="202" name="IVID41125589">
    <vt:lpwstr/>
  </property>
  <property fmtid="{D5CDD505-2E9C-101B-9397-08002B2CF9AE}" pid="203" name="IVID382116FF">
    <vt:lpwstr/>
  </property>
  <property fmtid="{D5CDD505-2E9C-101B-9397-08002B2CF9AE}" pid="204" name="IVIDB5508F2">
    <vt:lpwstr/>
  </property>
  <property fmtid="{D5CDD505-2E9C-101B-9397-08002B2CF9AE}" pid="205" name="IVID216514F1">
    <vt:lpwstr/>
  </property>
  <property fmtid="{D5CDD505-2E9C-101B-9397-08002B2CF9AE}" pid="206" name="IVID16E21669">
    <vt:lpwstr/>
  </property>
  <property fmtid="{D5CDD505-2E9C-101B-9397-08002B2CF9AE}" pid="207" name="IVID342F11F4">
    <vt:lpwstr/>
  </property>
  <property fmtid="{D5CDD505-2E9C-101B-9397-08002B2CF9AE}" pid="208" name="IVID235617D8">
    <vt:lpwstr/>
  </property>
  <property fmtid="{D5CDD505-2E9C-101B-9397-08002B2CF9AE}" pid="209" name="IVIDE230E08">
    <vt:lpwstr/>
  </property>
  <property fmtid="{D5CDD505-2E9C-101B-9397-08002B2CF9AE}" pid="210" name="IVID2A6E1107">
    <vt:lpwstr/>
  </property>
  <property fmtid="{D5CDD505-2E9C-101B-9397-08002B2CF9AE}" pid="211" name="IVID2F3810D6">
    <vt:lpwstr/>
  </property>
  <property fmtid="{D5CDD505-2E9C-101B-9397-08002B2CF9AE}" pid="212" name="IVID462217F5">
    <vt:lpwstr/>
  </property>
  <property fmtid="{D5CDD505-2E9C-101B-9397-08002B2CF9AE}" pid="213" name="IVID2F461707">
    <vt:lpwstr/>
  </property>
  <property fmtid="{D5CDD505-2E9C-101B-9397-08002B2CF9AE}" pid="214" name="IVID386E10E9">
    <vt:lpwstr/>
  </property>
  <property fmtid="{D5CDD505-2E9C-101B-9397-08002B2CF9AE}" pid="215" name="IVID1A4817E3">
    <vt:lpwstr/>
  </property>
  <property fmtid="{D5CDD505-2E9C-101B-9397-08002B2CF9AE}" pid="216" name="IVID234C1AE9">
    <vt:lpwstr/>
  </property>
  <property fmtid="{D5CDD505-2E9C-101B-9397-08002B2CF9AE}" pid="217" name="IVID2C6515F5">
    <vt:lpwstr/>
  </property>
  <property fmtid="{D5CDD505-2E9C-101B-9397-08002B2CF9AE}" pid="218" name="IVID1F2816EA">
    <vt:lpwstr/>
  </property>
  <property fmtid="{D5CDD505-2E9C-101B-9397-08002B2CF9AE}" pid="219" name="IVID34231903">
    <vt:lpwstr/>
  </property>
  <property fmtid="{D5CDD505-2E9C-101B-9397-08002B2CF9AE}" pid="220" name="IVID2D490EFA">
    <vt:lpwstr/>
  </property>
  <property fmtid="{D5CDD505-2E9C-101B-9397-08002B2CF9AE}" pid="221" name="IVID1E551008">
    <vt:lpwstr/>
  </property>
  <property fmtid="{D5CDD505-2E9C-101B-9397-08002B2CF9AE}" pid="222" name="IVID2D291AEA">
    <vt:lpwstr/>
  </property>
  <property fmtid="{D5CDD505-2E9C-101B-9397-08002B2CF9AE}" pid="223" name="IVID137610F2">
    <vt:lpwstr/>
  </property>
  <property fmtid="{D5CDD505-2E9C-101B-9397-08002B2CF9AE}" pid="224" name="IVID3A5E10FC">
    <vt:lpwstr/>
  </property>
  <property fmtid="{D5CDD505-2E9C-101B-9397-08002B2CF9AE}" pid="225" name="IVID24A14FF">
    <vt:lpwstr/>
  </property>
  <property fmtid="{D5CDD505-2E9C-101B-9397-08002B2CF9AE}" pid="226" name="IVID384318F8">
    <vt:lpwstr/>
  </property>
  <property fmtid="{D5CDD505-2E9C-101B-9397-08002B2CF9AE}" pid="227" name="IVID469F2A4">
    <vt:lpwstr/>
  </property>
  <property fmtid="{D5CDD505-2E9C-101B-9397-08002B2CF9AE}" pid="228" name="IVID4C4DC5F7">
    <vt:lpwstr/>
  </property>
  <property fmtid="{D5CDD505-2E9C-101B-9397-08002B2CF9AE}" pid="229" name="IVID289E09AF">
    <vt:lpwstr/>
  </property>
  <property fmtid="{D5CDD505-2E9C-101B-9397-08002B2CF9AE}" pid="230" name="IVID8C226C1C">
    <vt:lpwstr/>
  </property>
  <property fmtid="{D5CDD505-2E9C-101B-9397-08002B2CF9AE}" pid="231" name="IVID1C3870B1">
    <vt:lpwstr/>
  </property>
  <property fmtid="{D5CDD505-2E9C-101B-9397-08002B2CF9AE}" pid="232" name="IVID387431FA">
    <vt:lpwstr/>
  </property>
  <property fmtid="{D5CDD505-2E9C-101B-9397-08002B2CF9AE}" pid="233" name="IVIDB8A3CEBB">
    <vt:lpwstr/>
  </property>
  <property fmtid="{D5CDD505-2E9C-101B-9397-08002B2CF9AE}" pid="234" name="IVIDC0997A2E">
    <vt:lpwstr/>
  </property>
  <property fmtid="{D5CDD505-2E9C-101B-9397-08002B2CF9AE}" pid="235" name="IVIDFCBFDE5A">
    <vt:lpwstr/>
  </property>
  <property fmtid="{D5CDD505-2E9C-101B-9397-08002B2CF9AE}" pid="236" name="IVIDF89AB9CF">
    <vt:lpwstr/>
  </property>
  <property fmtid="{D5CDD505-2E9C-101B-9397-08002B2CF9AE}" pid="237" name="IVIDDAD95E1">
    <vt:lpwstr/>
  </property>
  <property fmtid="{D5CDD505-2E9C-101B-9397-08002B2CF9AE}" pid="238" name="SPSDescription">
    <vt:lpwstr/>
  </property>
  <property fmtid="{D5CDD505-2E9C-101B-9397-08002B2CF9AE}" pid="239" name="APMM_KeepForever">
    <vt:lpwstr>0</vt:lpwstr>
  </property>
  <property fmtid="{D5CDD505-2E9C-101B-9397-08002B2CF9AE}" pid="240" name="APMM_Keywords">
    <vt:lpwstr/>
  </property>
  <property fmtid="{D5CDD505-2E9C-101B-9397-08002B2CF9AE}" pid="241" name="APMM_DocumentType">
    <vt:lpwstr>Policies and Guidelines</vt:lpwstr>
  </property>
  <property fmtid="{D5CDD505-2E9C-101B-9397-08002B2CF9AE}" pid="242" name="APMM_Category1">
    <vt:lpwstr>Communication</vt:lpwstr>
  </property>
</Properties>
</file>